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5 11 2021  SANCIÓN CORE\CONVENIO DE PROGRAMACIÓN GORE MINSAL\"/>
    </mc:Choice>
  </mc:AlternateContent>
  <bookViews>
    <workbookView xWindow="2175" yWindow="600" windowWidth="18105" windowHeight="11760" tabRatio="588"/>
  </bookViews>
  <sheets>
    <sheet name="Cierre Convenio CON Arrastre" sheetId="10" r:id="rId1"/>
  </sheets>
  <definedNames>
    <definedName name="_xlnm._FilterDatabase" localSheetId="0" hidden="1">'Cierre Convenio CON Arrastre'!$A$4:$F$231</definedName>
    <definedName name="_xlnm.Print_Area" localSheetId="0">'Cierre Convenio CON Arrastre'!$A$4:$I$234</definedName>
    <definedName name="_xlnm.Print_Titles" localSheetId="0">'Cierre Convenio CON Arrastre'!$4:$5</definedName>
  </definedNames>
  <calcPr calcId="152511"/>
</workbook>
</file>

<file path=xl/calcChain.xml><?xml version="1.0" encoding="utf-8"?>
<calcChain xmlns="http://schemas.openxmlformats.org/spreadsheetml/2006/main">
  <c r="S131" i="10" l="1"/>
  <c r="M41" i="10"/>
  <c r="L41" i="10"/>
  <c r="G13" i="10"/>
  <c r="J15" i="10"/>
  <c r="X15" i="10"/>
  <c r="X215" i="10"/>
  <c r="V211" i="10"/>
  <c r="T211" i="10"/>
  <c r="R211" i="10"/>
  <c r="X201" i="10"/>
  <c r="X200" i="10"/>
  <c r="X195" i="10"/>
  <c r="X189" i="10"/>
  <c r="X182" i="10"/>
  <c r="Y184" i="10"/>
  <c r="X184" i="10"/>
  <c r="Y183" i="10"/>
  <c r="X183" i="10"/>
  <c r="Y182" i="10"/>
  <c r="Y181" i="10"/>
  <c r="X181" i="10"/>
  <c r="Y180" i="10"/>
  <c r="X180" i="10"/>
  <c r="Y179" i="10"/>
  <c r="X179" i="10"/>
  <c r="X175" i="10"/>
  <c r="Y177" i="10"/>
  <c r="X177" i="10"/>
  <c r="Y176" i="10"/>
  <c r="X176" i="10"/>
  <c r="Y175" i="10"/>
  <c r="Y174" i="10"/>
  <c r="X174" i="10"/>
  <c r="Y173" i="10"/>
  <c r="X173" i="10"/>
  <c r="Y172" i="10"/>
  <c r="X172" i="10"/>
  <c r="X163" i="10"/>
  <c r="X149" i="10"/>
  <c r="X148" i="10" s="1"/>
  <c r="X143" i="10"/>
  <c r="X142" i="10" s="1"/>
  <c r="Y143" i="10"/>
  <c r="Y142" i="10" s="1"/>
  <c r="X125" i="10"/>
  <c r="X128" i="10"/>
  <c r="Y121" i="10"/>
  <c r="X118" i="10"/>
  <c r="X70" i="10"/>
  <c r="Y66" i="10"/>
  <c r="Y65" i="10" s="1"/>
  <c r="X66" i="10"/>
  <c r="X65" i="10" s="1"/>
  <c r="L57" i="10"/>
  <c r="X60" i="10"/>
  <c r="X61" i="10"/>
  <c r="Y55" i="10"/>
  <c r="Y53" i="10"/>
  <c r="X49" i="10"/>
  <c r="X48" i="10"/>
  <c r="Y45" i="10"/>
  <c r="X43" i="10"/>
  <c r="X37" i="10"/>
  <c r="Y38" i="10"/>
  <c r="X30" i="10"/>
  <c r="Y31" i="10"/>
  <c r="Y24" i="10"/>
  <c r="X21" i="10"/>
  <c r="X14" i="10"/>
  <c r="X10" i="10"/>
  <c r="X8" i="10"/>
  <c r="X7" i="10"/>
  <c r="J57" i="10"/>
  <c r="M13" i="10"/>
  <c r="L13" i="10"/>
  <c r="K13" i="10"/>
  <c r="J13" i="10"/>
  <c r="X178" i="10" l="1"/>
  <c r="X199" i="10"/>
  <c r="Y178" i="10"/>
  <c r="Y171" i="10"/>
  <c r="X171" i="10"/>
  <c r="K220" i="10" l="1"/>
  <c r="J220" i="10"/>
  <c r="G87" i="10" l="1"/>
  <c r="I228" i="10"/>
  <c r="G220" i="10"/>
  <c r="X220" i="10" s="1"/>
  <c r="Y88" i="10" l="1"/>
  <c r="X116" i="10"/>
  <c r="H219" i="10"/>
  <c r="P192" i="10"/>
  <c r="I227" i="10" l="1"/>
  <c r="H119" i="10" l="1"/>
  <c r="T208" i="10" l="1"/>
  <c r="S208" i="10"/>
  <c r="H83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G83" i="10" l="1"/>
  <c r="P87" i="10"/>
  <c r="N87" i="10"/>
  <c r="X110" i="10"/>
  <c r="Y110" i="10"/>
  <c r="I110" i="10"/>
  <c r="X230" i="10"/>
  <c r="X229" i="10"/>
  <c r="Y230" i="10"/>
  <c r="Y229" i="10"/>
  <c r="W166" i="10"/>
  <c r="I229" i="10"/>
  <c r="I230" i="10"/>
  <c r="X83" i="10" l="1"/>
  <c r="I83" i="10"/>
  <c r="Z229" i="10"/>
  <c r="Z110" i="10"/>
  <c r="Z230" i="10"/>
  <c r="W41" i="10"/>
  <c r="V41" i="10"/>
  <c r="U41" i="10"/>
  <c r="T41" i="10"/>
  <c r="S41" i="10"/>
  <c r="R41" i="10"/>
  <c r="Q41" i="10"/>
  <c r="P41" i="10"/>
  <c r="O41" i="10"/>
  <c r="N41" i="10"/>
  <c r="S74" i="10"/>
  <c r="Q65" i="10"/>
  <c r="W83" i="10" l="1"/>
  <c r="V83" i="10"/>
  <c r="U83" i="10"/>
  <c r="T83" i="10"/>
  <c r="S83" i="10"/>
  <c r="R83" i="10"/>
  <c r="P83" i="10"/>
  <c r="N83" i="10"/>
  <c r="L83" i="10"/>
  <c r="G218" i="10"/>
  <c r="K218" i="10"/>
  <c r="J218" i="10"/>
  <c r="J199" i="10"/>
  <c r="K157" i="10"/>
  <c r="K148" i="10"/>
  <c r="J148" i="10"/>
  <c r="K142" i="10"/>
  <c r="J142" i="10"/>
  <c r="Y112" i="10"/>
  <c r="Y113" i="10"/>
  <c r="Y111" i="10"/>
  <c r="Y109" i="10"/>
  <c r="Y86" i="10"/>
  <c r="X87" i="10"/>
  <c r="K74" i="10"/>
  <c r="J74" i="10"/>
  <c r="K65" i="10"/>
  <c r="J65" i="10"/>
  <c r="X63" i="10"/>
  <c r="L6" i="10"/>
  <c r="K208" i="10" l="1"/>
  <c r="J27" i="10"/>
  <c r="K199" i="10"/>
  <c r="K67" i="10"/>
  <c r="J185" i="10"/>
  <c r="J208" i="10"/>
  <c r="J83" i="10"/>
  <c r="K205" i="10"/>
  <c r="J67" i="10"/>
  <c r="J166" i="10"/>
  <c r="X84" i="10"/>
  <c r="J6" i="10"/>
  <c r="K6" i="10"/>
  <c r="J41" i="10"/>
  <c r="K57" i="10"/>
  <c r="J131" i="10"/>
  <c r="J135" i="10"/>
  <c r="K27" i="10"/>
  <c r="K41" i="10"/>
  <c r="J76" i="10"/>
  <c r="J117" i="10"/>
  <c r="K135" i="10"/>
  <c r="J171" i="10"/>
  <c r="K117" i="10"/>
  <c r="J150" i="10"/>
  <c r="K171" i="10"/>
  <c r="J192" i="10"/>
  <c r="J202" i="10"/>
  <c r="K211" i="10"/>
  <c r="J211" i="10"/>
  <c r="J205" i="10"/>
  <c r="K202" i="10"/>
  <c r="K192" i="10"/>
  <c r="K185" i="10"/>
  <c r="J178" i="10"/>
  <c r="K178" i="10"/>
  <c r="K166" i="10"/>
  <c r="J159" i="10"/>
  <c r="K159" i="10"/>
  <c r="K50" i="10"/>
  <c r="K34" i="10"/>
  <c r="J124" i="10"/>
  <c r="J34" i="10"/>
  <c r="K131" i="10"/>
  <c r="K150" i="10"/>
  <c r="J144" i="10"/>
  <c r="K144" i="10"/>
  <c r="K124" i="10"/>
  <c r="K76" i="10"/>
  <c r="J50" i="10"/>
  <c r="J20" i="10"/>
  <c r="K20" i="10"/>
  <c r="J157" i="10"/>
  <c r="J170" i="10"/>
  <c r="K170" i="10"/>
  <c r="H218" i="10"/>
  <c r="S13" i="10" l="1"/>
  <c r="R13" i="10"/>
  <c r="Q13" i="10"/>
  <c r="P13" i="10"/>
  <c r="O13" i="10"/>
  <c r="N13" i="10"/>
  <c r="Q119" i="10" l="1"/>
  <c r="R74" i="10"/>
  <c r="Y226" i="10" l="1"/>
  <c r="I226" i="10"/>
  <c r="L226" i="10" s="1"/>
  <c r="Y225" i="10"/>
  <c r="I225" i="10"/>
  <c r="L225" i="10" s="1"/>
  <c r="Y224" i="10"/>
  <c r="I224" i="10"/>
  <c r="L224" i="10" s="1"/>
  <c r="I223" i="10"/>
  <c r="L223" i="10" s="1"/>
  <c r="Y222" i="10"/>
  <c r="I222" i="10"/>
  <c r="L222" i="10" s="1"/>
  <c r="Y221" i="10"/>
  <c r="I221" i="10"/>
  <c r="W220" i="10"/>
  <c r="V220" i="10"/>
  <c r="U220" i="10"/>
  <c r="T220" i="10"/>
  <c r="S220" i="10"/>
  <c r="R220" i="10"/>
  <c r="Q220" i="10"/>
  <c r="P220" i="10"/>
  <c r="O220" i="10"/>
  <c r="N220" i="10"/>
  <c r="M220" i="10"/>
  <c r="H220" i="10"/>
  <c r="Y219" i="10"/>
  <c r="Y218" i="10" s="1"/>
  <c r="X219" i="10"/>
  <c r="X218" i="10" s="1"/>
  <c r="I219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Y217" i="10"/>
  <c r="X217" i="10"/>
  <c r="I217" i="10"/>
  <c r="Y216" i="10"/>
  <c r="X216" i="10"/>
  <c r="I216" i="10"/>
  <c r="Y215" i="10"/>
  <c r="G215" i="10"/>
  <c r="I215" i="10" s="1"/>
  <c r="Y214" i="10"/>
  <c r="X214" i="10"/>
  <c r="I214" i="10"/>
  <c r="Y213" i="10"/>
  <c r="X213" i="10"/>
  <c r="I213" i="10"/>
  <c r="Y212" i="10"/>
  <c r="X212" i="10"/>
  <c r="I212" i="10"/>
  <c r="Q211" i="10"/>
  <c r="P211" i="10"/>
  <c r="O211" i="10"/>
  <c r="N211" i="10"/>
  <c r="M211" i="10"/>
  <c r="L211" i="10"/>
  <c r="H211" i="10"/>
  <c r="Y210" i="10"/>
  <c r="X210" i="10"/>
  <c r="I210" i="10"/>
  <c r="Y209" i="10"/>
  <c r="X209" i="10"/>
  <c r="I209" i="10"/>
  <c r="W208" i="10"/>
  <c r="V208" i="10"/>
  <c r="U208" i="10"/>
  <c r="R208" i="10"/>
  <c r="Q208" i="10"/>
  <c r="P208" i="10"/>
  <c r="O208" i="10"/>
  <c r="N208" i="10"/>
  <c r="M208" i="10"/>
  <c r="L208" i="10"/>
  <c r="H208" i="10"/>
  <c r="G208" i="10"/>
  <c r="Y207" i="10"/>
  <c r="X207" i="10"/>
  <c r="I207" i="10"/>
  <c r="Y206" i="10"/>
  <c r="Y205" i="10" s="1"/>
  <c r="X206" i="10"/>
  <c r="I206" i="10"/>
  <c r="W205" i="10"/>
  <c r="V205" i="10"/>
  <c r="U205" i="10"/>
  <c r="T205" i="10"/>
  <c r="S205" i="10"/>
  <c r="R205" i="10"/>
  <c r="Q205" i="10"/>
  <c r="P205" i="10"/>
  <c r="O205" i="10"/>
  <c r="N205" i="10"/>
  <c r="M205" i="10"/>
  <c r="L205" i="10"/>
  <c r="H205" i="10"/>
  <c r="G205" i="10"/>
  <c r="Y204" i="10"/>
  <c r="X204" i="10"/>
  <c r="I204" i="10"/>
  <c r="Y203" i="10"/>
  <c r="Y202" i="10" s="1"/>
  <c r="X203" i="10"/>
  <c r="I203" i="10"/>
  <c r="W202" i="10"/>
  <c r="V202" i="10"/>
  <c r="U202" i="10"/>
  <c r="T202" i="10"/>
  <c r="S202" i="10"/>
  <c r="R202" i="10"/>
  <c r="Q202" i="10"/>
  <c r="P202" i="10"/>
  <c r="O202" i="10"/>
  <c r="N202" i="10"/>
  <c r="M202" i="10"/>
  <c r="L202" i="10"/>
  <c r="H202" i="10"/>
  <c r="G202" i="10"/>
  <c r="Y201" i="10"/>
  <c r="I201" i="10"/>
  <c r="Y200" i="10"/>
  <c r="I200" i="10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H199" i="10"/>
  <c r="G199" i="10"/>
  <c r="Y198" i="10"/>
  <c r="X198" i="10"/>
  <c r="I198" i="10"/>
  <c r="Y197" i="10"/>
  <c r="X197" i="10"/>
  <c r="I197" i="10"/>
  <c r="Y196" i="10"/>
  <c r="X196" i="10"/>
  <c r="I196" i="10"/>
  <c r="Y195" i="10"/>
  <c r="I195" i="10"/>
  <c r="Y194" i="10"/>
  <c r="X194" i="10"/>
  <c r="I194" i="10"/>
  <c r="Y193" i="10"/>
  <c r="X193" i="10"/>
  <c r="I193" i="10"/>
  <c r="W192" i="10"/>
  <c r="V192" i="10"/>
  <c r="U192" i="10"/>
  <c r="T192" i="10"/>
  <c r="S192" i="10"/>
  <c r="R192" i="10"/>
  <c r="Q192" i="10"/>
  <c r="O192" i="10"/>
  <c r="N192" i="10"/>
  <c r="H192" i="10"/>
  <c r="G192" i="10"/>
  <c r="Y191" i="10"/>
  <c r="X191" i="10"/>
  <c r="I191" i="10"/>
  <c r="Y190" i="10"/>
  <c r="X190" i="10"/>
  <c r="I190" i="10"/>
  <c r="Y189" i="10"/>
  <c r="I189" i="10"/>
  <c r="Y188" i="10"/>
  <c r="X188" i="10"/>
  <c r="I188" i="10"/>
  <c r="Y187" i="10"/>
  <c r="X187" i="10"/>
  <c r="I187" i="10"/>
  <c r="Y186" i="10"/>
  <c r="X186" i="10"/>
  <c r="I186" i="10"/>
  <c r="W185" i="10"/>
  <c r="V185" i="10"/>
  <c r="U185" i="10"/>
  <c r="T185" i="10"/>
  <c r="S185" i="10"/>
  <c r="R185" i="10"/>
  <c r="Q185" i="10"/>
  <c r="P185" i="10"/>
  <c r="O185" i="10"/>
  <c r="N185" i="10"/>
  <c r="H185" i="10"/>
  <c r="G185" i="10"/>
  <c r="Z184" i="10"/>
  <c r="I184" i="10"/>
  <c r="Z183" i="10"/>
  <c r="I183" i="10"/>
  <c r="Z182" i="10"/>
  <c r="I182" i="10"/>
  <c r="Z181" i="10"/>
  <c r="I181" i="10"/>
  <c r="Z180" i="10"/>
  <c r="I180" i="10"/>
  <c r="Z179" i="10"/>
  <c r="I179" i="10"/>
  <c r="W178" i="10"/>
  <c r="V178" i="10"/>
  <c r="U178" i="10"/>
  <c r="T178" i="10"/>
  <c r="S178" i="10"/>
  <c r="R178" i="10"/>
  <c r="Q178" i="10"/>
  <c r="P178" i="10"/>
  <c r="O178" i="10"/>
  <c r="N178" i="10"/>
  <c r="M178" i="10"/>
  <c r="L178" i="10"/>
  <c r="H178" i="10"/>
  <c r="G178" i="10"/>
  <c r="Z177" i="10"/>
  <c r="I177" i="10"/>
  <c r="Z176" i="10"/>
  <c r="I176" i="10"/>
  <c r="Z175" i="10"/>
  <c r="I175" i="10"/>
  <c r="Z174" i="10"/>
  <c r="I174" i="10"/>
  <c r="Z173" i="10"/>
  <c r="I173" i="10"/>
  <c r="Z172" i="10"/>
  <c r="I172" i="10"/>
  <c r="W171" i="10"/>
  <c r="V171" i="10"/>
  <c r="U171" i="10"/>
  <c r="T171" i="10"/>
  <c r="S171" i="10"/>
  <c r="R171" i="10"/>
  <c r="P171" i="10"/>
  <c r="O171" i="10"/>
  <c r="N171" i="10"/>
  <c r="M171" i="10"/>
  <c r="L171" i="10"/>
  <c r="H171" i="10"/>
  <c r="G171" i="10"/>
  <c r="Y170" i="10"/>
  <c r="X170" i="10"/>
  <c r="I170" i="10"/>
  <c r="Q169" i="10"/>
  <c r="P169" i="10"/>
  <c r="X169" i="10" s="1"/>
  <c r="H169" i="10"/>
  <c r="G169" i="10"/>
  <c r="Y168" i="10"/>
  <c r="X168" i="10"/>
  <c r="I168" i="10"/>
  <c r="Y167" i="10"/>
  <c r="X167" i="10"/>
  <c r="I167" i="10"/>
  <c r="V166" i="10"/>
  <c r="M166" i="10"/>
  <c r="L166" i="10"/>
  <c r="H166" i="10"/>
  <c r="I166" i="10" s="1"/>
  <c r="Y165" i="10"/>
  <c r="X165" i="10"/>
  <c r="I165" i="10"/>
  <c r="Y164" i="10"/>
  <c r="X164" i="10"/>
  <c r="I164" i="10"/>
  <c r="Y163" i="10"/>
  <c r="I163" i="10"/>
  <c r="Y162" i="10"/>
  <c r="X162" i="10"/>
  <c r="I162" i="10"/>
  <c r="Y161" i="10"/>
  <c r="X161" i="10"/>
  <c r="I161" i="10"/>
  <c r="Y160" i="10"/>
  <c r="X160" i="10"/>
  <c r="I160" i="10"/>
  <c r="R159" i="10"/>
  <c r="H159" i="10"/>
  <c r="G159" i="10"/>
  <c r="Y158" i="10"/>
  <c r="Y157" i="10" s="1"/>
  <c r="X158" i="10"/>
  <c r="X157" i="10" s="1"/>
  <c r="I158" i="10"/>
  <c r="H157" i="10"/>
  <c r="G157" i="10"/>
  <c r="Y156" i="10"/>
  <c r="X156" i="10"/>
  <c r="I156" i="10"/>
  <c r="Y155" i="10"/>
  <c r="X155" i="10"/>
  <c r="I155" i="10"/>
  <c r="Y154" i="10"/>
  <c r="X154" i="10"/>
  <c r="I154" i="10"/>
  <c r="Y153" i="10"/>
  <c r="X153" i="10"/>
  <c r="I153" i="10"/>
  <c r="Y152" i="10"/>
  <c r="X152" i="10"/>
  <c r="I152" i="10"/>
  <c r="Y151" i="10"/>
  <c r="X151" i="10"/>
  <c r="I151" i="10"/>
  <c r="R150" i="10"/>
  <c r="P150" i="10"/>
  <c r="H150" i="10"/>
  <c r="G150" i="10"/>
  <c r="Y149" i="10"/>
  <c r="Y148" i="10" s="1"/>
  <c r="I149" i="10"/>
  <c r="I148" i="10" s="1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H148" i="10"/>
  <c r="G148" i="10"/>
  <c r="Y147" i="10"/>
  <c r="X147" i="10"/>
  <c r="I147" i="10"/>
  <c r="Y146" i="10"/>
  <c r="X146" i="10"/>
  <c r="I146" i="10"/>
  <c r="Y145" i="10"/>
  <c r="X145" i="10"/>
  <c r="I145" i="10"/>
  <c r="W144" i="10"/>
  <c r="V144" i="10"/>
  <c r="U144" i="10"/>
  <c r="T144" i="10"/>
  <c r="S144" i="10"/>
  <c r="R144" i="10"/>
  <c r="Q144" i="10"/>
  <c r="P144" i="10"/>
  <c r="O144" i="10"/>
  <c r="N144" i="10"/>
  <c r="M144" i="10"/>
  <c r="L144" i="10"/>
  <c r="H144" i="10"/>
  <c r="G144" i="10"/>
  <c r="Z143" i="10"/>
  <c r="I143" i="10"/>
  <c r="O142" i="10"/>
  <c r="M142" i="10"/>
  <c r="H142" i="10"/>
  <c r="I142" i="10" s="1"/>
  <c r="Y141" i="10"/>
  <c r="X141" i="10"/>
  <c r="I141" i="10"/>
  <c r="Y140" i="10"/>
  <c r="X140" i="10"/>
  <c r="I140" i="10"/>
  <c r="Y139" i="10"/>
  <c r="X139" i="10"/>
  <c r="I139" i="10"/>
  <c r="Y138" i="10"/>
  <c r="X138" i="10"/>
  <c r="I138" i="10"/>
  <c r="Y137" i="10"/>
  <c r="X137" i="10"/>
  <c r="I137" i="10"/>
  <c r="Y136" i="10"/>
  <c r="X136" i="10"/>
  <c r="I136" i="10"/>
  <c r="W135" i="10"/>
  <c r="V135" i="10"/>
  <c r="U135" i="10"/>
  <c r="T135" i="10"/>
  <c r="S135" i="10"/>
  <c r="R135" i="10"/>
  <c r="Q135" i="10"/>
  <c r="P135" i="10"/>
  <c r="O135" i="10"/>
  <c r="N135" i="10"/>
  <c r="M135" i="10"/>
  <c r="L135" i="10"/>
  <c r="H135" i="10"/>
  <c r="G135" i="10"/>
  <c r="Y134" i="10"/>
  <c r="X134" i="10"/>
  <c r="I134" i="10"/>
  <c r="Y133" i="10"/>
  <c r="X133" i="10"/>
  <c r="I133" i="10"/>
  <c r="Y132" i="10"/>
  <c r="X132" i="10"/>
  <c r="I132" i="10"/>
  <c r="W131" i="10"/>
  <c r="V131" i="10"/>
  <c r="U131" i="10"/>
  <c r="T131" i="10"/>
  <c r="R131" i="10"/>
  <c r="Q131" i="10"/>
  <c r="P131" i="10"/>
  <c r="O131" i="10"/>
  <c r="N131" i="10"/>
  <c r="M131" i="10"/>
  <c r="L131" i="10"/>
  <c r="H131" i="10"/>
  <c r="G131" i="10"/>
  <c r="Y130" i="10"/>
  <c r="X130" i="10"/>
  <c r="I130" i="10"/>
  <c r="Y129" i="10"/>
  <c r="X129" i="10"/>
  <c r="I129" i="10"/>
  <c r="Y128" i="10"/>
  <c r="I128" i="10"/>
  <c r="Y127" i="10"/>
  <c r="X127" i="10"/>
  <c r="I127" i="10"/>
  <c r="Y126" i="10"/>
  <c r="X126" i="10"/>
  <c r="I126" i="10"/>
  <c r="Y125" i="10"/>
  <c r="I125" i="10"/>
  <c r="W124" i="10"/>
  <c r="V124" i="10"/>
  <c r="U124" i="10"/>
  <c r="T124" i="10"/>
  <c r="S124" i="10"/>
  <c r="R124" i="10"/>
  <c r="Q124" i="10"/>
  <c r="P124" i="10"/>
  <c r="O124" i="10"/>
  <c r="N124" i="10"/>
  <c r="M124" i="10"/>
  <c r="L124" i="10"/>
  <c r="G124" i="10"/>
  <c r="I124" i="10" s="1"/>
  <c r="Y123" i="10"/>
  <c r="X123" i="10"/>
  <c r="I123" i="10"/>
  <c r="Y122" i="10"/>
  <c r="X122" i="10"/>
  <c r="I122" i="10"/>
  <c r="X121" i="10"/>
  <c r="I121" i="10"/>
  <c r="Y120" i="10"/>
  <c r="X120" i="10"/>
  <c r="I120" i="10"/>
  <c r="P117" i="10"/>
  <c r="Y119" i="10"/>
  <c r="G117" i="10"/>
  <c r="Y118" i="10"/>
  <c r="I118" i="10"/>
  <c r="W117" i="10"/>
  <c r="V117" i="10"/>
  <c r="U117" i="10"/>
  <c r="T117" i="10"/>
  <c r="S117" i="10"/>
  <c r="R117" i="10"/>
  <c r="Q117" i="10"/>
  <c r="O117" i="10"/>
  <c r="N117" i="10"/>
  <c r="M117" i="10"/>
  <c r="L117" i="10"/>
  <c r="H117" i="10"/>
  <c r="Y116" i="10"/>
  <c r="I116" i="10"/>
  <c r="Y115" i="10"/>
  <c r="X115" i="10"/>
  <c r="I115" i="10"/>
  <c r="X114" i="10"/>
  <c r="I114" i="10"/>
  <c r="X113" i="10"/>
  <c r="Z113" i="10" s="1"/>
  <c r="I113" i="10"/>
  <c r="I112" i="10"/>
  <c r="X111" i="10"/>
  <c r="Z111" i="10" s="1"/>
  <c r="I111" i="10"/>
  <c r="Z109" i="10"/>
  <c r="I109" i="10"/>
  <c r="Y108" i="10"/>
  <c r="X108" i="10"/>
  <c r="I108" i="10"/>
  <c r="Y107" i="10"/>
  <c r="X107" i="10"/>
  <c r="I107" i="10"/>
  <c r="Y106" i="10"/>
  <c r="X106" i="10"/>
  <c r="I106" i="10"/>
  <c r="Y105" i="10"/>
  <c r="X105" i="10"/>
  <c r="I105" i="10"/>
  <c r="X104" i="10"/>
  <c r="I104" i="10"/>
  <c r="X103" i="10"/>
  <c r="I103" i="10"/>
  <c r="X102" i="10"/>
  <c r="I102" i="10"/>
  <c r="X101" i="10"/>
  <c r="I101" i="10"/>
  <c r="X100" i="10"/>
  <c r="I100" i="10"/>
  <c r="X99" i="10"/>
  <c r="I99" i="10"/>
  <c r="X98" i="10"/>
  <c r="I98" i="10"/>
  <c r="X97" i="10"/>
  <c r="I97" i="10"/>
  <c r="X96" i="10"/>
  <c r="I96" i="10"/>
  <c r="X95" i="10"/>
  <c r="I95" i="10"/>
  <c r="X94" i="10"/>
  <c r="I94" i="10"/>
  <c r="X93" i="10"/>
  <c r="I93" i="10"/>
  <c r="X92" i="10"/>
  <c r="I92" i="10"/>
  <c r="X91" i="10"/>
  <c r="I91" i="10"/>
  <c r="X90" i="10"/>
  <c r="I90" i="10"/>
  <c r="X89" i="10"/>
  <c r="I89" i="10"/>
  <c r="X88" i="10"/>
  <c r="I88" i="10"/>
  <c r="M87" i="10"/>
  <c r="M83" i="10" s="1"/>
  <c r="I87" i="10"/>
  <c r="X86" i="10"/>
  <c r="I86" i="10"/>
  <c r="Y85" i="10"/>
  <c r="X85" i="10"/>
  <c r="I85" i="10"/>
  <c r="Y84" i="10"/>
  <c r="I84" i="10"/>
  <c r="Y82" i="10"/>
  <c r="X82" i="10"/>
  <c r="I82" i="10"/>
  <c r="Y81" i="10"/>
  <c r="X81" i="10"/>
  <c r="I81" i="10"/>
  <c r="Y80" i="10"/>
  <c r="X80" i="10"/>
  <c r="I80" i="10"/>
  <c r="Y79" i="10"/>
  <c r="X79" i="10"/>
  <c r="I79" i="10"/>
  <c r="Y78" i="10"/>
  <c r="X78" i="10"/>
  <c r="I78" i="10"/>
  <c r="Y77" i="10"/>
  <c r="X77" i="10"/>
  <c r="I77" i="10"/>
  <c r="H76" i="10"/>
  <c r="G76" i="10"/>
  <c r="Y75" i="10"/>
  <c r="Y74" i="10" s="1"/>
  <c r="X75" i="10"/>
  <c r="X74" i="10" s="1"/>
  <c r="I75" i="10"/>
  <c r="Q74" i="10"/>
  <c r="P74" i="10"/>
  <c r="H74" i="10"/>
  <c r="G74" i="10"/>
  <c r="Y73" i="10"/>
  <c r="X73" i="10"/>
  <c r="I73" i="10"/>
  <c r="Y72" i="10"/>
  <c r="X72" i="10"/>
  <c r="I72" i="10"/>
  <c r="Y71" i="10"/>
  <c r="X71" i="10"/>
  <c r="I71" i="10"/>
  <c r="Y70" i="10"/>
  <c r="I70" i="10"/>
  <c r="Y69" i="10"/>
  <c r="X69" i="10"/>
  <c r="I69" i="10"/>
  <c r="Y68" i="10"/>
  <c r="X68" i="10"/>
  <c r="I68" i="10"/>
  <c r="V67" i="10"/>
  <c r="U67" i="10"/>
  <c r="T67" i="10"/>
  <c r="S67" i="10"/>
  <c r="R67" i="10"/>
  <c r="Q67" i="10"/>
  <c r="P67" i="10"/>
  <c r="H67" i="10"/>
  <c r="G67" i="10"/>
  <c r="I66" i="10"/>
  <c r="P65" i="10"/>
  <c r="O65" i="10"/>
  <c r="N65" i="10"/>
  <c r="H65" i="10"/>
  <c r="G65" i="10"/>
  <c r="Y64" i="10"/>
  <c r="X64" i="10"/>
  <c r="I64" i="10"/>
  <c r="Y63" i="10"/>
  <c r="I63" i="10"/>
  <c r="Y62" i="10"/>
  <c r="I62" i="10"/>
  <c r="Y61" i="10"/>
  <c r="I61" i="10"/>
  <c r="Y60" i="10"/>
  <c r="I60" i="10"/>
  <c r="Y59" i="10"/>
  <c r="I59" i="10"/>
  <c r="Y58" i="10"/>
  <c r="I58" i="10"/>
  <c r="G57" i="10"/>
  <c r="I57" i="10" s="1"/>
  <c r="Y56" i="10"/>
  <c r="X56" i="10"/>
  <c r="I56" i="10"/>
  <c r="X55" i="10"/>
  <c r="I55" i="10"/>
  <c r="Y54" i="10"/>
  <c r="X54" i="10"/>
  <c r="I54" i="10"/>
  <c r="X53" i="10"/>
  <c r="I53" i="10"/>
  <c r="O50" i="10"/>
  <c r="X52" i="10"/>
  <c r="H52" i="10"/>
  <c r="I52" i="10" s="1"/>
  <c r="Y51" i="10"/>
  <c r="X51" i="10"/>
  <c r="I51" i="10"/>
  <c r="Q50" i="10"/>
  <c r="P50" i="10"/>
  <c r="N50" i="10"/>
  <c r="Y49" i="10"/>
  <c r="I49" i="10"/>
  <c r="Y48" i="10"/>
  <c r="I48" i="10"/>
  <c r="Y47" i="10"/>
  <c r="X47" i="10"/>
  <c r="I47" i="10"/>
  <c r="Y46" i="10"/>
  <c r="X46" i="10"/>
  <c r="I46" i="10"/>
  <c r="X45" i="10"/>
  <c r="I45" i="10"/>
  <c r="Y44" i="10"/>
  <c r="X44" i="10"/>
  <c r="I44" i="10"/>
  <c r="Y43" i="10"/>
  <c r="I43" i="10"/>
  <c r="Y42" i="10"/>
  <c r="X42" i="10"/>
  <c r="I42" i="10"/>
  <c r="H41" i="10"/>
  <c r="G41" i="10"/>
  <c r="Y40" i="10"/>
  <c r="X40" i="10"/>
  <c r="I40" i="10"/>
  <c r="Y39" i="10"/>
  <c r="X39" i="10"/>
  <c r="I39" i="10"/>
  <c r="X38" i="10"/>
  <c r="I38" i="10"/>
  <c r="Y37" i="10"/>
  <c r="I37" i="10"/>
  <c r="Q36" i="10"/>
  <c r="Q34" i="10" s="1"/>
  <c r="X36" i="10"/>
  <c r="H36" i="10"/>
  <c r="I36" i="10" s="1"/>
  <c r="Y35" i="10"/>
  <c r="X35" i="10"/>
  <c r="I35" i="10"/>
  <c r="W34" i="10"/>
  <c r="V34" i="10"/>
  <c r="U34" i="10"/>
  <c r="T34" i="10"/>
  <c r="S34" i="10"/>
  <c r="R34" i="10"/>
  <c r="P34" i="10"/>
  <c r="O34" i="10"/>
  <c r="N34" i="10"/>
  <c r="M34" i="10"/>
  <c r="L34" i="10"/>
  <c r="Y33" i="10"/>
  <c r="X33" i="10"/>
  <c r="I33" i="10"/>
  <c r="Y32" i="10"/>
  <c r="X32" i="10"/>
  <c r="I32" i="10"/>
  <c r="X31" i="10"/>
  <c r="I31" i="10"/>
  <c r="Y30" i="10"/>
  <c r="I30" i="10"/>
  <c r="Q29" i="10"/>
  <c r="Q27" i="10" s="1"/>
  <c r="X29" i="10"/>
  <c r="H29" i="10"/>
  <c r="I29" i="10" s="1"/>
  <c r="Y28" i="10"/>
  <c r="X28" i="10"/>
  <c r="I28" i="10"/>
  <c r="U27" i="10"/>
  <c r="T27" i="10"/>
  <c r="S27" i="10"/>
  <c r="R27" i="10"/>
  <c r="P27" i="10"/>
  <c r="O27" i="10"/>
  <c r="N27" i="10"/>
  <c r="M27" i="10"/>
  <c r="L27" i="10"/>
  <c r="Y26" i="10"/>
  <c r="X26" i="10"/>
  <c r="I26" i="10"/>
  <c r="Y25" i="10"/>
  <c r="X25" i="10"/>
  <c r="I25" i="10"/>
  <c r="X24" i="10"/>
  <c r="I24" i="10"/>
  <c r="Y23" i="10"/>
  <c r="X23" i="10"/>
  <c r="I23" i="10"/>
  <c r="Y22" i="10"/>
  <c r="X22" i="10"/>
  <c r="H22" i="10"/>
  <c r="I22" i="10" s="1"/>
  <c r="Y21" i="10"/>
  <c r="I21" i="10"/>
  <c r="U20" i="10"/>
  <c r="T20" i="10"/>
  <c r="S20" i="10"/>
  <c r="R20" i="10"/>
  <c r="Q20" i="10"/>
  <c r="P20" i="10"/>
  <c r="O20" i="10"/>
  <c r="N20" i="10"/>
  <c r="M20" i="10"/>
  <c r="L20" i="10"/>
  <c r="Y19" i="10"/>
  <c r="X19" i="10"/>
  <c r="I19" i="10"/>
  <c r="Y18" i="10"/>
  <c r="X18" i="10"/>
  <c r="I18" i="10"/>
  <c r="Y17" i="10"/>
  <c r="X17" i="10"/>
  <c r="I17" i="10"/>
  <c r="Y16" i="10"/>
  <c r="X16" i="10"/>
  <c r="I16" i="10"/>
  <c r="Y15" i="10"/>
  <c r="I15" i="10"/>
  <c r="Y14" i="10"/>
  <c r="I14" i="10"/>
  <c r="U13" i="10"/>
  <c r="T13" i="10"/>
  <c r="H13" i="10"/>
  <c r="Y12" i="10"/>
  <c r="X12" i="10"/>
  <c r="I12" i="10"/>
  <c r="Y11" i="10"/>
  <c r="X11" i="10"/>
  <c r="I11" i="10"/>
  <c r="Y10" i="10"/>
  <c r="I10" i="10"/>
  <c r="Y9" i="10"/>
  <c r="X9" i="10"/>
  <c r="I9" i="10"/>
  <c r="Y8" i="10"/>
  <c r="I8" i="10"/>
  <c r="Y7" i="10"/>
  <c r="I7" i="10"/>
  <c r="U6" i="10"/>
  <c r="T6" i="10"/>
  <c r="S6" i="10"/>
  <c r="R6" i="10"/>
  <c r="Q6" i="10"/>
  <c r="P6" i="10"/>
  <c r="O6" i="10"/>
  <c r="N6" i="10"/>
  <c r="M6" i="10"/>
  <c r="H6" i="10"/>
  <c r="G6" i="10"/>
  <c r="X27" i="10" l="1"/>
  <c r="X50" i="10"/>
  <c r="Y67" i="10"/>
  <c r="Y57" i="10"/>
  <c r="Y199" i="10"/>
  <c r="X67" i="10"/>
  <c r="X124" i="10"/>
  <c r="Y166" i="10"/>
  <c r="X20" i="10"/>
  <c r="X76" i="10"/>
  <c r="Y124" i="10"/>
  <c r="X135" i="10"/>
  <c r="Y76" i="10"/>
  <c r="Y159" i="10"/>
  <c r="X185" i="10"/>
  <c r="X192" i="10"/>
  <c r="Y20" i="10"/>
  <c r="Y41" i="10"/>
  <c r="X150" i="10"/>
  <c r="Y185" i="10"/>
  <c r="Y192" i="10"/>
  <c r="X131" i="10"/>
  <c r="Y131" i="10"/>
  <c r="X41" i="10"/>
  <c r="X6" i="10"/>
  <c r="Y6" i="10"/>
  <c r="X13" i="10"/>
  <c r="Y13" i="10"/>
  <c r="X211" i="10"/>
  <c r="Y211" i="10"/>
  <c r="X208" i="10"/>
  <c r="Y208" i="10"/>
  <c r="X205" i="10"/>
  <c r="X202" i="10"/>
  <c r="X166" i="10"/>
  <c r="X159" i="10"/>
  <c r="Y150" i="10"/>
  <c r="Y135" i="10"/>
  <c r="Y117" i="10"/>
  <c r="X34" i="10"/>
  <c r="L221" i="10"/>
  <c r="L220" i="10" s="1"/>
  <c r="L231" i="10" s="1"/>
  <c r="I220" i="10"/>
  <c r="R231" i="10"/>
  <c r="P231" i="10"/>
  <c r="T231" i="10"/>
  <c r="V231" i="10"/>
  <c r="M231" i="10"/>
  <c r="U231" i="10"/>
  <c r="N231" i="10"/>
  <c r="S231" i="10"/>
  <c r="W231" i="10"/>
  <c r="I41" i="10"/>
  <c r="Y96" i="10"/>
  <c r="Z96" i="10" s="1"/>
  <c r="Z60" i="10"/>
  <c r="Y100" i="10"/>
  <c r="Z100" i="10" s="1"/>
  <c r="Y101" i="10"/>
  <c r="Z101" i="10" s="1"/>
  <c r="Y102" i="10"/>
  <c r="Z102" i="10" s="1"/>
  <c r="X58" i="10"/>
  <c r="Z84" i="10"/>
  <c r="Y103" i="10"/>
  <c r="Z103" i="10" s="1"/>
  <c r="Y97" i="10"/>
  <c r="Z97" i="10" s="1"/>
  <c r="Y98" i="10"/>
  <c r="Z98" i="10" s="1"/>
  <c r="Y90" i="10"/>
  <c r="Z90" i="10" s="1"/>
  <c r="Y94" i="10"/>
  <c r="Z94" i="10" s="1"/>
  <c r="Y104" i="10"/>
  <c r="Z104" i="10" s="1"/>
  <c r="Y89" i="10"/>
  <c r="Z89" i="10" s="1"/>
  <c r="Y93" i="10"/>
  <c r="Z93" i="10" s="1"/>
  <c r="Y99" i="10"/>
  <c r="Z99" i="10" s="1"/>
  <c r="Y92" i="10"/>
  <c r="Z92" i="10" s="1"/>
  <c r="Z15" i="10"/>
  <c r="Y91" i="10"/>
  <c r="Z91" i="10" s="1"/>
  <c r="Y95" i="10"/>
  <c r="Z95" i="10" s="1"/>
  <c r="Y223" i="10"/>
  <c r="X112" i="10"/>
  <c r="Z112" i="10" s="1"/>
  <c r="Z116" i="10"/>
  <c r="Z221" i="10"/>
  <c r="Z160" i="10"/>
  <c r="Z219" i="10"/>
  <c r="Z43" i="10"/>
  <c r="Z44" i="10"/>
  <c r="Z71" i="10"/>
  <c r="Z86" i="10"/>
  <c r="Z168" i="10"/>
  <c r="Z31" i="10"/>
  <c r="Z200" i="10"/>
  <c r="G211" i="10"/>
  <c r="I211" i="10" s="1"/>
  <c r="Z189" i="10"/>
  <c r="Z39" i="10"/>
  <c r="Z48" i="10"/>
  <c r="Z122" i="10"/>
  <c r="Z133" i="10"/>
  <c r="Z138" i="10"/>
  <c r="I169" i="10"/>
  <c r="I171" i="10"/>
  <c r="Z217" i="10"/>
  <c r="I67" i="10"/>
  <c r="I76" i="10"/>
  <c r="I150" i="10"/>
  <c r="I192" i="10"/>
  <c r="Z195" i="10"/>
  <c r="Z206" i="10"/>
  <c r="Z24" i="10"/>
  <c r="H34" i="10"/>
  <c r="I34" i="10" s="1"/>
  <c r="Z35" i="10"/>
  <c r="Z53" i="10"/>
  <c r="Z85" i="10"/>
  <c r="Z163" i="10"/>
  <c r="Z187" i="10"/>
  <c r="Z193" i="10"/>
  <c r="Z197" i="10"/>
  <c r="Z203" i="10"/>
  <c r="Z209" i="10"/>
  <c r="Z212" i="10"/>
  <c r="Z222" i="10"/>
  <c r="Z56" i="10"/>
  <c r="I74" i="10"/>
  <c r="Z157" i="10"/>
  <c r="I218" i="10"/>
  <c r="H50" i="10"/>
  <c r="I50" i="10" s="1"/>
  <c r="Z69" i="10"/>
  <c r="Z73" i="10"/>
  <c r="I159" i="10"/>
  <c r="Z164" i="10"/>
  <c r="Z30" i="10"/>
  <c r="I144" i="10"/>
  <c r="Z10" i="10"/>
  <c r="Z12" i="10"/>
  <c r="I13" i="10"/>
  <c r="H27" i="10"/>
  <c r="I27" i="10" s="1"/>
  <c r="Y36" i="10"/>
  <c r="Z36" i="10" s="1"/>
  <c r="Z40" i="10"/>
  <c r="Z47" i="10"/>
  <c r="Z136" i="10"/>
  <c r="Z140" i="10"/>
  <c r="Z186" i="10"/>
  <c r="Z54" i="10"/>
  <c r="Z106" i="10"/>
  <c r="X119" i="10"/>
  <c r="Z120" i="10"/>
  <c r="Z158" i="10"/>
  <c r="I185" i="10"/>
  <c r="I199" i="10"/>
  <c r="I202" i="10"/>
  <c r="I205" i="10"/>
  <c r="I208" i="10"/>
  <c r="Z51" i="10"/>
  <c r="Z190" i="10"/>
  <c r="Z191" i="10"/>
  <c r="Z17" i="10"/>
  <c r="Z22" i="10"/>
  <c r="Z8" i="10"/>
  <c r="Z105" i="10"/>
  <c r="Z188" i="10"/>
  <c r="Z14" i="10"/>
  <c r="Z18" i="10"/>
  <c r="Z21" i="10"/>
  <c r="Z26" i="10"/>
  <c r="I6" i="10"/>
  <c r="Z9" i="10"/>
  <c r="Z16" i="10"/>
  <c r="Z23" i="10"/>
  <c r="Y29" i="10"/>
  <c r="Z29" i="10" s="1"/>
  <c r="Z32" i="10"/>
  <c r="Z33" i="10"/>
  <c r="Z42" i="10"/>
  <c r="Z45" i="10"/>
  <c r="Z46" i="10"/>
  <c r="Z55" i="10"/>
  <c r="Z61" i="10"/>
  <c r="Z63" i="10"/>
  <c r="Z75" i="10"/>
  <c r="Z107" i="10"/>
  <c r="Z126" i="10"/>
  <c r="Z128" i="10"/>
  <c r="Z130" i="10"/>
  <c r="Z147" i="10"/>
  <c r="Z153" i="10"/>
  <c r="Z162" i="10"/>
  <c r="Z165" i="10"/>
  <c r="Z171" i="10"/>
  <c r="I178" i="10"/>
  <c r="Z224" i="10"/>
  <c r="Z49" i="10"/>
  <c r="Y52" i="10"/>
  <c r="Z52" i="10" s="1"/>
  <c r="Z82" i="10"/>
  <c r="Z108" i="10"/>
  <c r="Z151" i="10"/>
  <c r="Z155" i="10"/>
  <c r="Z161" i="10"/>
  <c r="Z167" i="10"/>
  <c r="Z78" i="10"/>
  <c r="Z80" i="10"/>
  <c r="I65" i="10"/>
  <c r="Z68" i="10"/>
  <c r="Z70" i="10"/>
  <c r="Z72" i="10"/>
  <c r="Z115" i="10"/>
  <c r="Z146" i="10"/>
  <c r="Y169" i="10"/>
  <c r="Z169" i="10" s="1"/>
  <c r="Z216" i="10"/>
  <c r="I117" i="10"/>
  <c r="Z125" i="10"/>
  <c r="Z127" i="10"/>
  <c r="Z129" i="10"/>
  <c r="I135" i="10"/>
  <c r="Z145" i="10"/>
  <c r="I157" i="10"/>
  <c r="Z225" i="10"/>
  <c r="Z7" i="10"/>
  <c r="Z11" i="10"/>
  <c r="Z19" i="10"/>
  <c r="Z25" i="10"/>
  <c r="Z28" i="10"/>
  <c r="H20" i="10"/>
  <c r="I20" i="10" s="1"/>
  <c r="Z37" i="10"/>
  <c r="Z38" i="10"/>
  <c r="Z64" i="10"/>
  <c r="Z66" i="10"/>
  <c r="Z77" i="10"/>
  <c r="Z79" i="10"/>
  <c r="Z81" i="10"/>
  <c r="Z118" i="10"/>
  <c r="Z121" i="10"/>
  <c r="Z123" i="10"/>
  <c r="Z132" i="10"/>
  <c r="Z134" i="10"/>
  <c r="Z137" i="10"/>
  <c r="Z139" i="10"/>
  <c r="Z141" i="10"/>
  <c r="I131" i="10"/>
  <c r="Z213" i="10"/>
  <c r="I119" i="10"/>
  <c r="Z149" i="10"/>
  <c r="Z152" i="10"/>
  <c r="Z154" i="10"/>
  <c r="Z156" i="10"/>
  <c r="Z170" i="10"/>
  <c r="Z194" i="10"/>
  <c r="Z196" i="10"/>
  <c r="Z198" i="10"/>
  <c r="Z201" i="10"/>
  <c r="Z204" i="10"/>
  <c r="Z207" i="10"/>
  <c r="Z210" i="10"/>
  <c r="Z214" i="10"/>
  <c r="Z215" i="10"/>
  <c r="Z226" i="10"/>
  <c r="Z159" i="10" l="1"/>
  <c r="Z150" i="10"/>
  <c r="Y27" i="10"/>
  <c r="Z119" i="10"/>
  <c r="X117" i="10"/>
  <c r="Y50" i="10"/>
  <c r="Y34" i="10"/>
  <c r="G231" i="10"/>
  <c r="H231" i="10"/>
  <c r="I231" i="10"/>
  <c r="Z218" i="10"/>
  <c r="Z41" i="10"/>
  <c r="Z211" i="10"/>
  <c r="X62" i="10"/>
  <c r="Z62" i="10" s="1"/>
  <c r="X59" i="10"/>
  <c r="Z59" i="10" s="1"/>
  <c r="O83" i="10"/>
  <c r="O231" i="10" s="1"/>
  <c r="Z88" i="10"/>
  <c r="Y114" i="10"/>
  <c r="Z114" i="10" s="1"/>
  <c r="Z142" i="10"/>
  <c r="Z223" i="10"/>
  <c r="Z58" i="10"/>
  <c r="Z185" i="10"/>
  <c r="Z148" i="10"/>
  <c r="Z202" i="10"/>
  <c r="Z220" i="10"/>
  <c r="Z208" i="10"/>
  <c r="Z76" i="10"/>
  <c r="Z34" i="10"/>
  <c r="Z199" i="10"/>
  <c r="Z192" i="10"/>
  <c r="Z67" i="10"/>
  <c r="Z205" i="10"/>
  <c r="Z124" i="10"/>
  <c r="Z178" i="10"/>
  <c r="Z166" i="10"/>
  <c r="Z20" i="10"/>
  <c r="Z117" i="10"/>
  <c r="Z50" i="10"/>
  <c r="Z135" i="10"/>
  <c r="Z65" i="10"/>
  <c r="Z144" i="10"/>
  <c r="Z6" i="10"/>
  <c r="Z27" i="10"/>
  <c r="Z74" i="10"/>
  <c r="Z131" i="10"/>
  <c r="X57" i="10" l="1"/>
  <c r="Z57" i="10" s="1"/>
  <c r="K83" i="10"/>
  <c r="K231" i="10" s="1"/>
  <c r="H233" i="10"/>
  <c r="G233" i="10"/>
  <c r="J231" i="10"/>
  <c r="X231" i="10" l="1"/>
  <c r="Q83" i="10"/>
  <c r="Q231" i="10" s="1"/>
  <c r="Y87" i="10"/>
  <c r="Z87" i="10" s="1"/>
  <c r="Z13" i="10"/>
  <c r="Y231" i="10" l="1"/>
  <c r="Z83" i="10" l="1"/>
  <c r="Z231" i="10" s="1"/>
</calcChain>
</file>

<file path=xl/comments1.xml><?xml version="1.0" encoding="utf-8"?>
<comments xmlns="http://schemas.openxmlformats.org/spreadsheetml/2006/main">
  <authors>
    <author>Monica Sandoval Vargas</author>
    <author>Usuario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Monica Sandoval Vargas:</t>
        </r>
        <r>
          <rPr>
            <sz val="9"/>
            <color indexed="81"/>
            <rFont val="Tahoma"/>
            <family val="2"/>
          </rPr>
          <t xml:space="preserve">
DISEÑO, ESTUDIO, LICITACIÓN, CONSTRUCCIÓN</t>
        </r>
      </text>
    </comment>
    <comment ref="J230" authorId="1" shapeId="0">
      <text>
        <r>
          <rPr>
            <b/>
            <sz val="9"/>
            <color indexed="81"/>
            <rFont val="Tahoma"/>
            <family val="2"/>
          </rPr>
          <t>monto ejecutado 347.524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<sst xmlns="http://schemas.openxmlformats.org/spreadsheetml/2006/main" count="698" uniqueCount="137">
  <si>
    <t>FNDR</t>
  </si>
  <si>
    <t>COMUNA</t>
  </si>
  <si>
    <t>NOMBRE DEL PROYECTO</t>
  </si>
  <si>
    <t>ETAPA</t>
  </si>
  <si>
    <t>FUENTE FINANCIAMIENTO</t>
  </si>
  <si>
    <t>Natales</t>
  </si>
  <si>
    <t>Porvenir</t>
  </si>
  <si>
    <t>Cabo de Hornos</t>
  </si>
  <si>
    <t>Punta Arenas</t>
  </si>
  <si>
    <t>Normalización CESFAM 18 de Septiembre Punta Arenas</t>
  </si>
  <si>
    <t>Diseño</t>
  </si>
  <si>
    <t>Reposición CESFAM Thomas Fenton Punta Arenas</t>
  </si>
  <si>
    <t>Reposición Posta de Salud Rural de Villa Dorotea, Comuna de Natales</t>
  </si>
  <si>
    <t>Primavera</t>
  </si>
  <si>
    <t>Timaukel</t>
  </si>
  <si>
    <t>Varios</t>
  </si>
  <si>
    <t>Regional</t>
  </si>
  <si>
    <t>Ampliación CECOSF Río Seco, Punta Arenas</t>
  </si>
  <si>
    <t>Construcción SAR Dr. Juan Damianovic, Comuna Punta Arenas</t>
  </si>
  <si>
    <t>Ampliación Cesfam Dr. Mateo Bencur, Punta Arenas</t>
  </si>
  <si>
    <t>Construcción Central Alimentación Hosp Cristina Calderón, Pto Williams</t>
  </si>
  <si>
    <t>PROVINCIA</t>
  </si>
  <si>
    <t>Última Esperanza</t>
  </si>
  <si>
    <t>Ejecución</t>
  </si>
  <si>
    <t>001 Gtos Administrativos</t>
  </si>
  <si>
    <t>002 Consultorías</t>
  </si>
  <si>
    <t>004 Obras Civiles</t>
  </si>
  <si>
    <t>005 Equipamiento</t>
  </si>
  <si>
    <t>006 Equipos</t>
  </si>
  <si>
    <t>999 Otros</t>
  </si>
  <si>
    <t>Tierra del Fuego</t>
  </si>
  <si>
    <t>Antártica Chilena</t>
  </si>
  <si>
    <t>Magallanes</t>
  </si>
  <si>
    <t>001 Gastos Administrativos</t>
  </si>
  <si>
    <t xml:space="preserve">005 Equipamiento </t>
  </si>
  <si>
    <t>999 Otros Gastos</t>
  </si>
  <si>
    <t>007 Vehículos</t>
  </si>
  <si>
    <t>003 Terreno</t>
  </si>
  <si>
    <t>006 Equipos - Magallanes</t>
  </si>
  <si>
    <t>Reposición y Adquisición de Endoscopios, Hospital Clínico Magallanes</t>
  </si>
  <si>
    <t>Reposición y Adquisición Ecógrafos Ginecológicos Hospital Clínico Magallanes</t>
  </si>
  <si>
    <t>Reposición Equipos Para Cirugia Traumatológica Hospital Clínico Magallanes</t>
  </si>
  <si>
    <t>Reposición y Adquisición de Equipos Quirúrgicos Cardiovacular Hospital Clínico Magallanes</t>
  </si>
  <si>
    <t>Reposición Ultrasonido Hemodinámico Hospital Clinico Magallanes</t>
  </si>
  <si>
    <t>Adquisicion y Reposición Equipos Unidad de Otorrinolaringología, Hospital Clinico Magallanes</t>
  </si>
  <si>
    <t>Reposición y Adquisición de Equipos y Equipamiento para Atención de Urgencia Hospital Clínico Magallanes</t>
  </si>
  <si>
    <t>Reposición Equipos para la Unidad del Banco de Sangre, Hospital Clínico Magallanes</t>
  </si>
  <si>
    <t>Reposición Equipos para unidad de Esterilización del Hospital Clínico Magallanes</t>
  </si>
  <si>
    <t>Reposición y Adquisición Equipos para recién nacidos, Hospital Clínico Magallanes</t>
  </si>
  <si>
    <t>Adquisición Equipos Control de Calidad, Unidad de Radioterapia Hospital Clínico Magallanes</t>
  </si>
  <si>
    <t>Adquisición Bobinas Pediátricas para Resonancia Magnética, HCM</t>
  </si>
  <si>
    <t>Reposición Adquisición de equipos Unidad Paciente Crítico, HCM</t>
  </si>
  <si>
    <t>006 Equipos - Última Esperanza</t>
  </si>
  <si>
    <t>006 Equipos - Tierra del Fuego</t>
  </si>
  <si>
    <t>006 Equipos - Antártica</t>
  </si>
  <si>
    <t>Minsal</t>
  </si>
  <si>
    <t>Plan Reposición Urgente Equipos medicos de la red asistencial</t>
  </si>
  <si>
    <t>Reposición  Adquisición de Equipos para Estudios de Biopsias, Pap y Necropsias, Unidad Anatomía Patológica</t>
  </si>
  <si>
    <t>Reposición y Adquisición Equipos para Rehabilitación Cardiovascular, Fase Ambulatoria HCM</t>
  </si>
  <si>
    <t>Reposición y Adquisición Equipos e Instrumental Quirúrgico para la Unid. Oftalmología HCM</t>
  </si>
  <si>
    <t>Reposición Equipos Unidad Laboratorio del Hospital Clínico de Magallanes</t>
  </si>
  <si>
    <t>Construcción Red Nacional Laboratorios Ambientales - Punta Arenas</t>
  </si>
  <si>
    <t>FNDR/Minsal</t>
  </si>
  <si>
    <t>Construcción Posta Salud Rural Comuna Primavera</t>
  </si>
  <si>
    <t>Reposición Posta de Salud Rural, Timaukel</t>
  </si>
  <si>
    <t>Construcción Salud Mental y Geriatría, Comuna Punta Arenas</t>
  </si>
  <si>
    <t>MINSAL M$</t>
  </si>
  <si>
    <t>FNDR/ Minsal</t>
  </si>
  <si>
    <t xml:space="preserve">sin código </t>
  </si>
  <si>
    <t>Region de Magallanes</t>
  </si>
  <si>
    <t xml:space="preserve">CDT Normalización HCM Etapa I </t>
  </si>
  <si>
    <t>29.05 Máquinas y  Equipos</t>
  </si>
  <si>
    <t>Adquisición de Equipo para implementación de Braquiterapia de Alta tasa de dosis</t>
  </si>
  <si>
    <t xml:space="preserve">Antártica </t>
  </si>
  <si>
    <t>TOTALES PROYECTO</t>
  </si>
  <si>
    <t>TOTAL M$</t>
  </si>
  <si>
    <t xml:space="preserve">Normalización HCM Etapa II </t>
  </si>
  <si>
    <t>Adquisición TAC Hospital Porvenir - Ejecución</t>
  </si>
  <si>
    <t xml:space="preserve">Base SAMU Norte </t>
  </si>
  <si>
    <t>Base SAMU Sur</t>
  </si>
  <si>
    <t xml:space="preserve">Base Samu Porvenir </t>
  </si>
  <si>
    <t xml:space="preserve"> Natales</t>
  </si>
  <si>
    <t>Diseño/Ejecución</t>
  </si>
  <si>
    <t>Ampliación Sala Cuna y Recintos Preescolares Hospital Clínico, Punta Arenas</t>
  </si>
  <si>
    <t>Construcción Sala Cuna Puerto Williams</t>
  </si>
  <si>
    <t>Construcción Sala Cuna  Hospital Porvenir</t>
  </si>
  <si>
    <t xml:space="preserve">Diseño </t>
  </si>
  <si>
    <t>Dispositivo para Intervención de Enfermedades Crónicas</t>
  </si>
  <si>
    <t>006 Equipos (Farmacia)</t>
  </si>
  <si>
    <t>006 Equipos (Laboratorio)</t>
  </si>
  <si>
    <t>006 Equipos (Imagenología)</t>
  </si>
  <si>
    <t>Diseño /Ejecución</t>
  </si>
  <si>
    <t xml:space="preserve">Adquisición Equipamiento Médico Digital Red de Salud Magallanes </t>
  </si>
  <si>
    <t>Reposición Vehículos Asistenciales Traslado Pacientes, Funcionarios y REAS HCM</t>
  </si>
  <si>
    <t>COVID - Adquisición de equipos, equipamiento y insumos, Sistema de Trasferencia Consolidable Covid - 19 Magallanes 2021</t>
  </si>
  <si>
    <t>MINSAL</t>
  </si>
  <si>
    <t>Reposición Cesfam Carlos Ibáñez, Punta Arenas</t>
  </si>
  <si>
    <t>APS Punto 1 - Punta Arenas - Puerto Natales</t>
  </si>
  <si>
    <t>Normalización Cesfam Dr.Juan Damianovic</t>
  </si>
  <si>
    <t>Región Magallanes</t>
  </si>
  <si>
    <t>Reposición, Acelerador Lineal Radioterapia (Angiografo)</t>
  </si>
  <si>
    <t>Reposición y Adquisión de Equipos asociados a Plan Nacional de Cáncer</t>
  </si>
  <si>
    <t>Otros HCM</t>
  </si>
  <si>
    <t>Reposición TAC Imagenología HCM</t>
  </si>
  <si>
    <t>APORTE MINSAL   (M$)</t>
  </si>
  <si>
    <t>APORTE FNDR  (M$)</t>
  </si>
  <si>
    <t>TOTAL CONVENIO  (M$)</t>
  </si>
  <si>
    <t>Reposición y Adquisición de Equipos para Paciente Crítico UPC Pediátrica y UPC Neonatal, HCM</t>
  </si>
  <si>
    <t>Adquisición y Reposición Equipos para Diagnosticar y Tratar las Enfermedades del Cerebro, la Médula Espinal y Nervios Periféricos en la Unidad de Neurología del HCM</t>
  </si>
  <si>
    <t>Adquisición Equipos y Equipamiento Laboratorio para Cirugía Virtual, U.Maxilofacial, HCM (ODONTOLOGICO)</t>
  </si>
  <si>
    <t>Reposicion Equipos para Procedimientos y Atención Quirúrgica, CR Pabellón y Anestesia, HCM</t>
  </si>
  <si>
    <t>Reposicion Equipos para Diagnóstico de Cáncer, Hospital Clínico de Magallanes (Anatomía Patológica)</t>
  </si>
  <si>
    <t>Reposicion de Equipos Endoscópicos  (Unidad de Endoscopía)</t>
  </si>
  <si>
    <t>Reposicion Agitador Plaquetas Transfusion de Pacientes con Cancer U.Hemato Oncologia, HCM (Banco de Sangre / Hematooncología)</t>
  </si>
  <si>
    <t xml:space="preserve">Manógrafo Digital Directo </t>
  </si>
  <si>
    <t>Reposicion Equipos de Monitorizacion Hemodinamica CR. Oncologia, HCM</t>
  </si>
  <si>
    <t>Reposicion Microscopio Unidad de Apoyo A Pacientes con Cancer, CR Laboratorio Clínico, HCM</t>
  </si>
  <si>
    <t>CÓDIGO
 BIP</t>
  </si>
  <si>
    <t xml:space="preserve">Base Samu Puerto Natales  </t>
  </si>
  <si>
    <t>Terreno y Diseño</t>
  </si>
  <si>
    <t>FNDR 
M$</t>
  </si>
  <si>
    <t>FNDR
M$</t>
  </si>
  <si>
    <t>Programado 
año 2026</t>
  </si>
  <si>
    <t>Programado 
año 2025</t>
  </si>
  <si>
    <t>Programado 
año 2024</t>
  </si>
  <si>
    <t>Programado 
año 2023</t>
  </si>
  <si>
    <t>Programado 
año 2022</t>
  </si>
  <si>
    <t>Programado 
año 2021</t>
  </si>
  <si>
    <t>NUEVO CONVENIO DE PROGRAMACIÓN DENOMINADO "PLAN DE DESARROLLO DE LA RED ASISTENCIAL DE LA REGIÓN DE MAGALLANES Y ANTÁRTICA CHILENA, 2021-2026</t>
  </si>
  <si>
    <t>GOBIERNO REGIONAL DE MAGALLANES Y ANTÁRTICA CHILENA - MINISTERIO DE SALUD</t>
  </si>
  <si>
    <t>Construcción Cesfam Mateo Bencur "2"</t>
  </si>
  <si>
    <t>Construcción Cesfam Dr. Juan Damianovic "2"</t>
  </si>
  <si>
    <t>APS Punto 2-Laguna Blanca-Río Verde-Torres del Paine-San Gregorio-Timaukel</t>
  </si>
  <si>
    <t>Gastado Años Anteriores Proyectos de Arrastre</t>
  </si>
  <si>
    <t>LICITACION</t>
  </si>
  <si>
    <t>PERTINENCIA</t>
  </si>
  <si>
    <r>
      <t>Reposición de Equipos de Simulación para Tratamiento de Pacientes con Cáncer, HCM</t>
    </r>
    <r>
      <rPr>
        <sz val="10"/>
        <color theme="9" tint="-0.249977111117893"/>
        <rFont val="Arial"/>
        <family val="2"/>
      </rPr>
      <t xml:space="preserve"> (TAC RADIOTERAPIA)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</si>
</sst>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a_-;\-* #,##0.00\ _p_t_a_-;_-* &quot;-&quot;??\ _p_t_a_-;_-@_-"/>
    <numFmt numFmtId="167" formatCode="_-* #,##0_-;\-* #,##0_-;_-* &quot;-&quot;??_-;_-@_-"/>
    <numFmt numFmtId="168" formatCode="0.0%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2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color theme="9" tint="-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3" applyNumberFormat="0" applyFill="0" applyAlignment="0" applyProtection="0"/>
    <xf numFmtId="164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>
      <alignment vertical="top"/>
    </xf>
    <xf numFmtId="0" fontId="3" fillId="0" borderId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57">
    <xf numFmtId="0" fontId="0" fillId="0" borderId="0" xfId="0"/>
    <xf numFmtId="0" fontId="22" fillId="0" borderId="9" xfId="53" applyFont="1" applyFill="1" applyBorder="1" applyAlignment="1">
      <alignment vertical="center"/>
    </xf>
    <xf numFmtId="0" fontId="22" fillId="0" borderId="0" xfId="53" applyFont="1" applyFill="1" applyAlignment="1">
      <alignment vertical="center"/>
    </xf>
    <xf numFmtId="3" fontId="22" fillId="0" borderId="31" xfId="53" applyNumberFormat="1" applyFont="1" applyFill="1" applyBorder="1" applyAlignment="1">
      <alignment horizontal="right" vertical="center" wrapText="1"/>
    </xf>
    <xf numFmtId="3" fontId="22" fillId="0" borderId="0" xfId="53" applyNumberFormat="1" applyFont="1" applyFill="1" applyAlignment="1">
      <alignment vertical="center"/>
    </xf>
    <xf numFmtId="0" fontId="24" fillId="0" borderId="0" xfId="53" applyFont="1" applyFill="1" applyBorder="1" applyAlignment="1">
      <alignment vertical="center"/>
    </xf>
    <xf numFmtId="0" fontId="22" fillId="0" borderId="0" xfId="53" applyFont="1" applyFill="1" applyBorder="1" applyAlignment="1">
      <alignment vertical="center"/>
    </xf>
    <xf numFmtId="0" fontId="24" fillId="0" borderId="0" xfId="53" applyFont="1" applyFill="1" applyAlignment="1">
      <alignment vertical="center"/>
    </xf>
    <xf numFmtId="0" fontId="23" fillId="0" borderId="0" xfId="53" applyFont="1" applyFill="1" applyBorder="1" applyAlignment="1">
      <alignment vertical="center"/>
    </xf>
    <xf numFmtId="3" fontId="23" fillId="0" borderId="0" xfId="53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 vertical="center" wrapText="1"/>
    </xf>
    <xf numFmtId="3" fontId="22" fillId="0" borderId="0" xfId="53" applyNumberFormat="1" applyFont="1" applyFill="1" applyBorder="1" applyAlignment="1">
      <alignment horizontal="right" vertical="center" wrapText="1"/>
    </xf>
    <xf numFmtId="0" fontId="22" fillId="0" borderId="0" xfId="53" applyFont="1" applyFill="1" applyBorder="1" applyAlignment="1">
      <alignment horizontal="center" vertical="center" wrapText="1"/>
    </xf>
    <xf numFmtId="1" fontId="22" fillId="0" borderId="0" xfId="53" applyNumberFormat="1" applyFont="1" applyFill="1" applyAlignment="1">
      <alignment horizontal="center" vertical="center"/>
    </xf>
    <xf numFmtId="3" fontId="22" fillId="0" borderId="0" xfId="55" applyNumberFormat="1" applyFont="1" applyFill="1" applyBorder="1" applyAlignment="1">
      <alignment vertical="center"/>
    </xf>
    <xf numFmtId="0" fontId="23" fillId="0" borderId="0" xfId="53" applyFont="1" applyFill="1" applyBorder="1" applyAlignment="1">
      <alignment horizontal="center" vertical="center"/>
    </xf>
    <xf numFmtId="3" fontId="22" fillId="0" borderId="0" xfId="53" applyNumberFormat="1" applyFont="1" applyFill="1" applyBorder="1" applyAlignment="1">
      <alignment vertical="center"/>
    </xf>
    <xf numFmtId="0" fontId="23" fillId="0" borderId="0" xfId="53" applyFont="1" applyFill="1" applyBorder="1" applyAlignment="1">
      <alignment horizontal="center" vertical="center" wrapText="1"/>
    </xf>
    <xf numFmtId="0" fontId="23" fillId="0" borderId="0" xfId="53" applyFont="1" applyFill="1" applyBorder="1" applyAlignment="1">
      <alignment vertical="center" wrapText="1"/>
    </xf>
    <xf numFmtId="168" fontId="23" fillId="0" borderId="0" xfId="47" applyNumberFormat="1" applyFont="1" applyFill="1" applyBorder="1" applyAlignment="1">
      <alignment horizontal="center" vertical="center"/>
    </xf>
    <xf numFmtId="10" fontId="23" fillId="0" borderId="0" xfId="55" applyNumberFormat="1" applyFont="1" applyFill="1" applyBorder="1" applyAlignment="1">
      <alignment horizontal="center" vertical="center"/>
    </xf>
    <xf numFmtId="3" fontId="23" fillId="0" borderId="0" xfId="53" applyNumberFormat="1" applyFont="1" applyFill="1" applyBorder="1" applyAlignment="1">
      <alignment vertical="center"/>
    </xf>
    <xf numFmtId="0" fontId="24" fillId="0" borderId="0" xfId="53" applyFont="1" applyFill="1" applyAlignment="1">
      <alignment vertical="center" wrapText="1"/>
    </xf>
    <xf numFmtId="1" fontId="24" fillId="0" borderId="0" xfId="53" applyNumberFormat="1" applyFont="1" applyFill="1" applyBorder="1" applyAlignment="1">
      <alignment horizontal="center" vertical="center"/>
    </xf>
    <xf numFmtId="0" fontId="25" fillId="0" borderId="0" xfId="53" applyFont="1" applyFill="1" applyBorder="1" applyAlignment="1">
      <alignment horizontal="right" vertical="center"/>
    </xf>
    <xf numFmtId="3" fontId="25" fillId="0" borderId="0" xfId="53" applyNumberFormat="1" applyFont="1" applyFill="1" applyBorder="1" applyAlignment="1">
      <alignment vertical="center"/>
    </xf>
    <xf numFmtId="3" fontId="23" fillId="0" borderId="36" xfId="53" applyNumberFormat="1" applyFont="1" applyFill="1" applyBorder="1" applyAlignment="1">
      <alignment horizontal="right" vertical="center" wrapText="1"/>
    </xf>
    <xf numFmtId="0" fontId="25" fillId="0" borderId="0" xfId="53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 vertical="center"/>
    </xf>
    <xf numFmtId="3" fontId="23" fillId="0" borderId="0" xfId="53" applyNumberFormat="1" applyFont="1" applyFill="1" applyBorder="1" applyAlignment="1">
      <alignment horizontal="center" vertical="center" wrapText="1"/>
    </xf>
    <xf numFmtId="10" fontId="23" fillId="0" borderId="0" xfId="55" applyNumberFormat="1" applyFont="1" applyFill="1" applyBorder="1" applyAlignment="1">
      <alignment horizontal="center" vertical="center" wrapText="1"/>
    </xf>
    <xf numFmtId="0" fontId="22" fillId="0" borderId="0" xfId="53" applyFont="1" applyFill="1" applyBorder="1" applyAlignment="1">
      <alignment horizontal="center" vertical="center"/>
    </xf>
    <xf numFmtId="3" fontId="22" fillId="0" borderId="50" xfId="53" applyNumberFormat="1" applyFont="1" applyFill="1" applyBorder="1" applyAlignment="1">
      <alignment horizontal="right" vertical="center" wrapText="1"/>
    </xf>
    <xf numFmtId="3" fontId="22" fillId="0" borderId="54" xfId="53" applyNumberFormat="1" applyFont="1" applyFill="1" applyBorder="1" applyAlignment="1">
      <alignment horizontal="right" vertical="center" wrapText="1"/>
    </xf>
    <xf numFmtId="0" fontId="25" fillId="0" borderId="58" xfId="53" applyFont="1" applyFill="1" applyBorder="1" applyAlignment="1">
      <alignment horizontal="right" vertical="center"/>
    </xf>
    <xf numFmtId="167" fontId="22" fillId="0" borderId="0" xfId="58" applyNumberFormat="1" applyFont="1" applyFill="1" applyBorder="1" applyAlignment="1">
      <alignment horizontal="center" vertical="center"/>
    </xf>
    <xf numFmtId="3" fontId="25" fillId="0" borderId="62" xfId="53" applyNumberFormat="1" applyFont="1" applyFill="1" applyBorder="1" applyAlignment="1">
      <alignment vertical="center"/>
    </xf>
    <xf numFmtId="3" fontId="22" fillId="0" borderId="68" xfId="53" applyNumberFormat="1" applyFont="1" applyFill="1" applyBorder="1" applyAlignment="1">
      <alignment horizontal="right" vertical="center" wrapText="1"/>
    </xf>
    <xf numFmtId="3" fontId="23" fillId="0" borderId="0" xfId="53" applyNumberFormat="1" applyFont="1" applyFill="1" applyAlignment="1">
      <alignment vertical="center"/>
    </xf>
    <xf numFmtId="3" fontId="23" fillId="0" borderId="0" xfId="53" applyNumberFormat="1" applyFont="1" applyFill="1" applyBorder="1" applyAlignment="1">
      <alignment vertical="center" wrapText="1"/>
    </xf>
    <xf numFmtId="3" fontId="22" fillId="0" borderId="0" xfId="53" applyNumberFormat="1" applyFont="1" applyFill="1" applyBorder="1" applyAlignment="1">
      <alignment horizontal="center" vertical="center"/>
    </xf>
    <xf numFmtId="0" fontId="27" fillId="0" borderId="40" xfId="53" applyFont="1" applyFill="1" applyBorder="1" applyAlignment="1">
      <alignment horizontal="center" vertical="center"/>
    </xf>
    <xf numFmtId="0" fontId="27" fillId="0" borderId="40" xfId="53" applyFont="1" applyFill="1" applyBorder="1" applyAlignment="1">
      <alignment horizontal="center" vertical="center" wrapText="1"/>
    </xf>
    <xf numFmtId="0" fontId="27" fillId="0" borderId="45" xfId="53" applyFont="1" applyFill="1" applyBorder="1" applyAlignment="1">
      <alignment horizontal="center" vertical="center"/>
    </xf>
    <xf numFmtId="0" fontId="27" fillId="0" borderId="48" xfId="53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41" xfId="53" applyFont="1" applyFill="1" applyBorder="1" applyAlignment="1">
      <alignment horizontal="center" vertical="center"/>
    </xf>
    <xf numFmtId="0" fontId="27" fillId="24" borderId="40" xfId="53" applyFont="1" applyFill="1" applyBorder="1" applyAlignment="1">
      <alignment horizontal="center" vertical="center"/>
    </xf>
    <xf numFmtId="2" fontId="27" fillId="0" borderId="40" xfId="53" applyNumberFormat="1" applyFont="1" applyFill="1" applyBorder="1" applyAlignment="1">
      <alignment horizontal="center" vertical="center"/>
    </xf>
    <xf numFmtId="2" fontId="27" fillId="0" borderId="48" xfId="53" applyNumberFormat="1" applyFont="1" applyFill="1" applyBorder="1" applyAlignment="1">
      <alignment horizontal="center" vertical="center"/>
    </xf>
    <xf numFmtId="0" fontId="27" fillId="0" borderId="56" xfId="53" applyFont="1" applyFill="1" applyBorder="1" applyAlignment="1">
      <alignment horizontal="center" vertical="center"/>
    </xf>
    <xf numFmtId="0" fontId="27" fillId="0" borderId="9" xfId="53" applyFont="1" applyFill="1" applyBorder="1" applyAlignment="1">
      <alignment horizontal="left" vertical="center" wrapText="1"/>
    </xf>
    <xf numFmtId="0" fontId="27" fillId="0" borderId="10" xfId="53" applyFont="1" applyFill="1" applyBorder="1" applyAlignment="1">
      <alignment horizontal="left" vertical="center" wrapText="1"/>
    </xf>
    <xf numFmtId="0" fontId="27" fillId="0" borderId="24" xfId="53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18" xfId="53" applyFont="1" applyFill="1" applyBorder="1" applyAlignment="1">
      <alignment horizontal="left" vertical="center" wrapText="1"/>
    </xf>
    <xf numFmtId="0" fontId="27" fillId="0" borderId="66" xfId="53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9" xfId="53" applyFont="1" applyFill="1" applyBorder="1" applyAlignment="1">
      <alignment vertical="center" wrapText="1"/>
    </xf>
    <xf numFmtId="0" fontId="3" fillId="0" borderId="29" xfId="53" applyFont="1" applyFill="1" applyBorder="1" applyAlignment="1">
      <alignment vertical="center"/>
    </xf>
    <xf numFmtId="0" fontId="3" fillId="0" borderId="25" xfId="53" applyFont="1" applyFill="1" applyBorder="1" applyAlignment="1">
      <alignment vertical="center" wrapText="1"/>
    </xf>
    <xf numFmtId="0" fontId="3" fillId="0" borderId="57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vertical="center" wrapText="1"/>
    </xf>
    <xf numFmtId="0" fontId="3" fillId="24" borderId="29" xfId="53" applyFont="1" applyFill="1" applyBorder="1" applyAlignment="1">
      <alignment vertical="center" wrapText="1"/>
    </xf>
    <xf numFmtId="0" fontId="3" fillId="0" borderId="28" xfId="53" applyFont="1" applyFill="1" applyBorder="1" applyAlignment="1">
      <alignment vertical="center"/>
    </xf>
    <xf numFmtId="0" fontId="3" fillId="0" borderId="28" xfId="53" applyFont="1" applyFill="1" applyBorder="1" applyAlignment="1">
      <alignment vertical="center" wrapText="1"/>
    </xf>
    <xf numFmtId="0" fontId="3" fillId="0" borderId="37" xfId="53" applyFont="1" applyFill="1" applyBorder="1" applyAlignment="1">
      <alignment vertical="center"/>
    </xf>
    <xf numFmtId="0" fontId="3" fillId="0" borderId="9" xfId="53" applyFont="1" applyFill="1" applyBorder="1" applyAlignment="1">
      <alignment horizontal="center" vertical="center" wrapText="1"/>
    </xf>
    <xf numFmtId="0" fontId="3" fillId="0" borderId="10" xfId="53" applyFont="1" applyFill="1" applyBorder="1" applyAlignment="1">
      <alignment horizontal="center" vertical="center" wrapText="1"/>
    </xf>
    <xf numFmtId="0" fontId="3" fillId="0" borderId="24" xfId="53" applyFont="1" applyFill="1" applyBorder="1" applyAlignment="1">
      <alignment horizontal="center" vertical="center" wrapText="1"/>
    </xf>
    <xf numFmtId="0" fontId="3" fillId="0" borderId="18" xfId="53" applyFont="1" applyFill="1" applyBorder="1" applyAlignment="1">
      <alignment horizontal="center" vertical="center" wrapText="1"/>
    </xf>
    <xf numFmtId="0" fontId="3" fillId="0" borderId="66" xfId="53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vertical="center"/>
    </xf>
    <xf numFmtId="0" fontId="3" fillId="0" borderId="13" xfId="53" applyFont="1" applyFill="1" applyBorder="1" applyAlignment="1">
      <alignment vertical="center"/>
    </xf>
    <xf numFmtId="3" fontId="3" fillId="0" borderId="11" xfId="53" applyNumberFormat="1" applyFont="1" applyFill="1" applyBorder="1" applyAlignment="1">
      <alignment horizontal="right" vertical="center" wrapText="1"/>
    </xf>
    <xf numFmtId="3" fontId="3" fillId="0" borderId="13" xfId="53" applyNumberFormat="1" applyFont="1" applyFill="1" applyBorder="1" applyAlignment="1">
      <alignment horizontal="right" vertical="center" wrapText="1"/>
    </xf>
    <xf numFmtId="3" fontId="3" fillId="0" borderId="26" xfId="53" applyNumberFormat="1" applyFont="1" applyFill="1" applyBorder="1" applyAlignment="1">
      <alignment horizontal="right" vertical="center" wrapText="1"/>
    </xf>
    <xf numFmtId="3" fontId="3" fillId="0" borderId="27" xfId="53" applyNumberFormat="1" applyFont="1" applyFill="1" applyBorder="1" applyAlignment="1">
      <alignment horizontal="right" vertical="center" wrapText="1"/>
    </xf>
    <xf numFmtId="3" fontId="3" fillId="0" borderId="11" xfId="54" applyNumberFormat="1" applyFont="1" applyFill="1" applyBorder="1" applyAlignment="1">
      <alignment horizontal="right" vertical="center" wrapText="1"/>
    </xf>
    <xf numFmtId="3" fontId="26" fillId="0" borderId="13" xfId="53" applyNumberFormat="1" applyFont="1" applyFill="1" applyBorder="1" applyAlignment="1">
      <alignment horizontal="right" vertical="center" wrapText="1"/>
    </xf>
    <xf numFmtId="0" fontId="3" fillId="0" borderId="30" xfId="53" applyFont="1" applyFill="1" applyBorder="1" applyAlignment="1">
      <alignment vertical="center"/>
    </xf>
    <xf numFmtId="3" fontId="3" fillId="0" borderId="30" xfId="53" applyNumberFormat="1" applyFont="1" applyFill="1" applyBorder="1" applyAlignment="1">
      <alignment horizontal="right" vertical="center" wrapText="1"/>
    </xf>
    <xf numFmtId="3" fontId="3" fillId="0" borderId="29" xfId="53" applyNumberFormat="1" applyFont="1" applyFill="1" applyBorder="1" applyAlignment="1">
      <alignment horizontal="right" vertical="center" wrapText="1"/>
    </xf>
    <xf numFmtId="3" fontId="3" fillId="0" borderId="36" xfId="53" applyNumberFormat="1" applyFont="1" applyFill="1" applyBorder="1" applyAlignment="1">
      <alignment horizontal="right" vertical="center" wrapText="1"/>
    </xf>
    <xf numFmtId="3" fontId="3" fillId="0" borderId="28" xfId="53" applyNumberFormat="1" applyFont="1" applyFill="1" applyBorder="1" applyAlignment="1">
      <alignment horizontal="right" vertical="center" wrapText="1"/>
    </xf>
    <xf numFmtId="3" fontId="3" fillId="0" borderId="32" xfId="54" applyNumberFormat="1" applyFont="1" applyFill="1" applyBorder="1" applyAlignment="1">
      <alignment horizontal="right" vertical="center" wrapText="1"/>
    </xf>
    <xf numFmtId="3" fontId="26" fillId="0" borderId="29" xfId="53" applyNumberFormat="1" applyFont="1" applyFill="1" applyBorder="1" applyAlignment="1">
      <alignment horizontal="right" vertical="center" wrapText="1"/>
    </xf>
    <xf numFmtId="3" fontId="3" fillId="0" borderId="51" xfId="53" applyNumberFormat="1" applyFont="1" applyFill="1" applyBorder="1" applyAlignment="1">
      <alignment horizontal="right" vertical="center" wrapText="1"/>
    </xf>
    <xf numFmtId="3" fontId="26" fillId="0" borderId="49" xfId="53" applyNumberFormat="1" applyFont="1" applyFill="1" applyBorder="1" applyAlignment="1">
      <alignment horizontal="right" vertical="center" wrapText="1"/>
    </xf>
    <xf numFmtId="3" fontId="3" fillId="0" borderId="49" xfId="53" applyNumberFormat="1" applyFont="1" applyFill="1" applyBorder="1" applyAlignment="1">
      <alignment horizontal="right" vertical="center" wrapText="1"/>
    </xf>
    <xf numFmtId="3" fontId="26" fillId="0" borderId="40" xfId="53" applyNumberFormat="1" applyFont="1" applyFill="1" applyBorder="1" applyAlignment="1">
      <alignment horizontal="right" vertical="center" wrapText="1"/>
    </xf>
    <xf numFmtId="3" fontId="3" fillId="0" borderId="40" xfId="53" applyNumberFormat="1" applyFont="1" applyFill="1" applyBorder="1" applyAlignment="1">
      <alignment horizontal="right" vertical="center" wrapText="1"/>
    </xf>
    <xf numFmtId="3" fontId="3" fillId="0" borderId="34" xfId="53" applyNumberFormat="1" applyFont="1" applyFill="1" applyBorder="1" applyAlignment="1">
      <alignment horizontal="right" vertical="center" wrapText="1"/>
    </xf>
    <xf numFmtId="3" fontId="3" fillId="0" borderId="33" xfId="53" applyNumberFormat="1" applyFont="1" applyFill="1" applyBorder="1" applyAlignment="1">
      <alignment horizontal="right" vertical="center" wrapText="1"/>
    </xf>
    <xf numFmtId="3" fontId="3" fillId="0" borderId="50" xfId="53" applyNumberFormat="1" applyFont="1" applyFill="1" applyBorder="1" applyAlignment="1">
      <alignment horizontal="right" vertical="center" wrapText="1"/>
    </xf>
    <xf numFmtId="3" fontId="3" fillId="0" borderId="37" xfId="53" applyNumberFormat="1" applyFont="1" applyFill="1" applyBorder="1" applyAlignment="1">
      <alignment horizontal="right" vertical="center" wrapText="1"/>
    </xf>
    <xf numFmtId="3" fontId="3" fillId="0" borderId="45" xfId="53" applyNumberFormat="1" applyFont="1" applyFill="1" applyBorder="1" applyAlignment="1">
      <alignment horizontal="right" vertical="center" wrapText="1"/>
    </xf>
    <xf numFmtId="3" fontId="3" fillId="0" borderId="35" xfId="53" applyNumberFormat="1" applyFont="1" applyFill="1" applyBorder="1" applyAlignment="1">
      <alignment horizontal="right" vertical="center" wrapText="1"/>
    </xf>
    <xf numFmtId="3" fontId="3" fillId="0" borderId="9" xfId="53" applyNumberFormat="1" applyFont="1" applyFill="1" applyBorder="1" applyAlignment="1">
      <alignment horizontal="right" vertical="center" wrapText="1"/>
    </xf>
    <xf numFmtId="3" fontId="3" fillId="0" borderId="25" xfId="53" applyNumberFormat="1" applyFont="1" applyFill="1" applyBorder="1" applyAlignment="1">
      <alignment horizontal="right" vertical="center" wrapText="1"/>
    </xf>
    <xf numFmtId="3" fontId="3" fillId="0" borderId="32" xfId="53" applyNumberFormat="1" applyFont="1" applyFill="1" applyBorder="1" applyAlignment="1">
      <alignment horizontal="right" vertical="center" wrapText="1"/>
    </xf>
    <xf numFmtId="3" fontId="3" fillId="0" borderId="22" xfId="53" applyNumberFormat="1" applyFont="1" applyFill="1" applyBorder="1" applyAlignment="1">
      <alignment horizontal="right" vertical="center" wrapText="1"/>
    </xf>
    <xf numFmtId="3" fontId="3" fillId="0" borderId="52" xfId="53" applyNumberFormat="1" applyFont="1" applyFill="1" applyBorder="1" applyAlignment="1">
      <alignment horizontal="right" vertical="center" wrapText="1"/>
    </xf>
    <xf numFmtId="3" fontId="3" fillId="0" borderId="23" xfId="53" applyNumberFormat="1" applyFont="1" applyFill="1" applyBorder="1" applyAlignment="1">
      <alignment horizontal="right" vertical="center" wrapText="1"/>
    </xf>
    <xf numFmtId="3" fontId="26" fillId="0" borderId="25" xfId="53" applyNumberFormat="1" applyFont="1" applyFill="1" applyBorder="1" applyAlignment="1">
      <alignment horizontal="right" vertical="center" wrapText="1"/>
    </xf>
    <xf numFmtId="3" fontId="3" fillId="0" borderId="54" xfId="53" applyNumberFormat="1" applyFont="1" applyFill="1" applyBorder="1" applyAlignment="1">
      <alignment horizontal="right" vertical="center" wrapText="1"/>
    </xf>
    <xf numFmtId="3" fontId="3" fillId="0" borderId="19" xfId="53" applyNumberFormat="1" applyFont="1" applyFill="1" applyBorder="1" applyAlignment="1">
      <alignment horizontal="right" vertical="center" wrapText="1"/>
    </xf>
    <xf numFmtId="3" fontId="3" fillId="0" borderId="38" xfId="53" applyNumberFormat="1" applyFont="1" applyFill="1" applyBorder="1" applyAlignment="1">
      <alignment horizontal="right" vertical="center" wrapText="1"/>
    </xf>
    <xf numFmtId="3" fontId="3" fillId="0" borderId="31" xfId="53" applyNumberFormat="1" applyFont="1" applyFill="1" applyBorder="1" applyAlignment="1">
      <alignment horizontal="right" vertical="center" wrapText="1"/>
    </xf>
    <xf numFmtId="3" fontId="3" fillId="0" borderId="30" xfId="53" applyNumberFormat="1" applyFont="1" applyFill="1" applyBorder="1" applyAlignment="1">
      <alignment horizontal="right" vertical="center"/>
    </xf>
    <xf numFmtId="3" fontId="3" fillId="0" borderId="29" xfId="53" applyNumberFormat="1" applyFont="1" applyFill="1" applyBorder="1" applyAlignment="1">
      <alignment horizontal="right" vertical="center"/>
    </xf>
    <xf numFmtId="3" fontId="3" fillId="0" borderId="36" xfId="53" applyNumberFormat="1" applyFont="1" applyFill="1" applyBorder="1" applyAlignment="1">
      <alignment horizontal="right" vertical="center"/>
    </xf>
    <xf numFmtId="3" fontId="3" fillId="0" borderId="28" xfId="53" applyNumberFormat="1" applyFont="1" applyFill="1" applyBorder="1" applyAlignment="1">
      <alignment horizontal="right" vertical="center"/>
    </xf>
    <xf numFmtId="3" fontId="26" fillId="0" borderId="29" xfId="53" applyNumberFormat="1" applyFont="1" applyFill="1" applyBorder="1" applyAlignment="1">
      <alignment horizontal="right" vertical="center"/>
    </xf>
    <xf numFmtId="3" fontId="3" fillId="0" borderId="35" xfId="53" applyNumberFormat="1" applyFont="1" applyFill="1" applyBorder="1" applyAlignment="1">
      <alignment horizontal="right" vertical="center"/>
    </xf>
    <xf numFmtId="3" fontId="3" fillId="0" borderId="32" xfId="53" applyNumberFormat="1" applyFont="1" applyFill="1" applyBorder="1" applyAlignment="1">
      <alignment horizontal="right" vertical="center"/>
    </xf>
    <xf numFmtId="3" fontId="3" fillId="0" borderId="34" xfId="53" applyNumberFormat="1" applyFont="1" applyFill="1" applyBorder="1" applyAlignment="1">
      <alignment horizontal="right" vertical="center"/>
    </xf>
    <xf numFmtId="3" fontId="3" fillId="0" borderId="33" xfId="53" applyNumberFormat="1" applyFont="1" applyFill="1" applyBorder="1" applyAlignment="1">
      <alignment horizontal="right" vertical="center"/>
    </xf>
    <xf numFmtId="3" fontId="3" fillId="0" borderId="50" xfId="53" applyNumberFormat="1" applyFont="1" applyFill="1" applyBorder="1" applyAlignment="1">
      <alignment horizontal="right" vertical="center"/>
    </xf>
    <xf numFmtId="3" fontId="3" fillId="0" borderId="37" xfId="53" applyNumberFormat="1" applyFont="1" applyFill="1" applyBorder="1" applyAlignment="1">
      <alignment horizontal="right" vertical="center"/>
    </xf>
    <xf numFmtId="3" fontId="3" fillId="0" borderId="65" xfId="53" applyNumberFormat="1" applyFont="1" applyFill="1" applyBorder="1" applyAlignment="1">
      <alignment horizontal="right" vertical="center" wrapText="1"/>
    </xf>
    <xf numFmtId="3" fontId="3" fillId="0" borderId="53" xfId="53" applyNumberFormat="1" applyFont="1" applyFill="1" applyBorder="1" applyAlignment="1">
      <alignment horizontal="right" vertical="center" wrapText="1"/>
    </xf>
    <xf numFmtId="3" fontId="3" fillId="0" borderId="68" xfId="53" applyNumberFormat="1" applyFont="1" applyFill="1" applyBorder="1" applyAlignment="1">
      <alignment horizontal="right" vertical="center" wrapText="1"/>
    </xf>
    <xf numFmtId="3" fontId="3" fillId="0" borderId="67" xfId="53" applyNumberFormat="1" applyFont="1" applyFill="1" applyBorder="1" applyAlignment="1">
      <alignment horizontal="right" vertical="center" wrapText="1"/>
    </xf>
    <xf numFmtId="3" fontId="3" fillId="0" borderId="58" xfId="53" applyNumberFormat="1" applyFont="1" applyFill="1" applyBorder="1" applyAlignment="1">
      <alignment horizontal="right" vertical="center" wrapText="1"/>
    </xf>
    <xf numFmtId="3" fontId="3" fillId="0" borderId="18" xfId="53" applyNumberFormat="1" applyFont="1" applyFill="1" applyBorder="1" applyAlignment="1">
      <alignment horizontal="right" vertical="center" wrapText="1"/>
    </xf>
    <xf numFmtId="3" fontId="26" fillId="0" borderId="19" xfId="53" applyNumberFormat="1" applyFont="1" applyFill="1" applyBorder="1" applyAlignment="1">
      <alignment horizontal="right" vertical="center" wrapText="1"/>
    </xf>
    <xf numFmtId="3" fontId="26" fillId="0" borderId="62" xfId="53" applyNumberFormat="1" applyFont="1" applyFill="1" applyBorder="1" applyAlignment="1">
      <alignment vertical="center"/>
    </xf>
    <xf numFmtId="3" fontId="26" fillId="0" borderId="63" xfId="53" applyNumberFormat="1" applyFont="1" applyFill="1" applyBorder="1" applyAlignment="1">
      <alignment vertical="center"/>
    </xf>
    <xf numFmtId="3" fontId="26" fillId="0" borderId="64" xfId="53" applyNumberFormat="1" applyFont="1" applyFill="1" applyBorder="1" applyAlignment="1">
      <alignment vertical="center"/>
    </xf>
    <xf numFmtId="0" fontId="23" fillId="23" borderId="20" xfId="0" applyFont="1" applyFill="1" applyBorder="1" applyAlignment="1">
      <alignment horizontal="center" vertical="center" wrapText="1"/>
    </xf>
    <xf numFmtId="0" fontId="23" fillId="23" borderId="21" xfId="0" applyFont="1" applyFill="1" applyBorder="1" applyAlignment="1">
      <alignment horizontal="center" vertical="center" wrapText="1"/>
    </xf>
    <xf numFmtId="3" fontId="23" fillId="23" borderId="20" xfId="0" applyNumberFormat="1" applyFont="1" applyFill="1" applyBorder="1" applyAlignment="1">
      <alignment horizontal="center" vertical="center" wrapText="1"/>
    </xf>
    <xf numFmtId="3" fontId="23" fillId="23" borderId="2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1" fontId="27" fillId="0" borderId="9" xfId="53" applyNumberFormat="1" applyFont="1" applyFill="1" applyBorder="1" applyAlignment="1">
      <alignment horizontal="left" vertical="center" wrapText="1"/>
    </xf>
    <xf numFmtId="1" fontId="27" fillId="0" borderId="9" xfId="53" applyNumberFormat="1" applyFont="1" applyFill="1" applyBorder="1" applyAlignment="1">
      <alignment horizontal="left" vertical="center"/>
    </xf>
    <xf numFmtId="1" fontId="27" fillId="0" borderId="24" xfId="53" applyNumberFormat="1" applyFont="1" applyFill="1" applyBorder="1" applyAlignment="1">
      <alignment horizontal="left" vertical="center" wrapText="1"/>
    </xf>
    <xf numFmtId="1" fontId="27" fillId="0" borderId="46" xfId="0" applyNumberFormat="1" applyFont="1" applyFill="1" applyBorder="1" applyAlignment="1">
      <alignment horizontal="left" vertical="center" wrapText="1"/>
    </xf>
    <xf numFmtId="1" fontId="27" fillId="0" borderId="59" xfId="0" applyNumberFormat="1" applyFont="1" applyFill="1" applyBorder="1" applyAlignment="1">
      <alignment horizontal="left" vertical="center" wrapText="1"/>
    </xf>
    <xf numFmtId="1" fontId="27" fillId="0" borderId="9" xfId="0" applyNumberFormat="1" applyFont="1" applyFill="1" applyBorder="1" applyAlignment="1">
      <alignment horizontal="left" vertical="center" wrapText="1"/>
    </xf>
    <xf numFmtId="1" fontId="27" fillId="0" borderId="18" xfId="53" applyNumberFormat="1" applyFont="1" applyFill="1" applyBorder="1" applyAlignment="1">
      <alignment horizontal="left" vertical="center" wrapText="1"/>
    </xf>
    <xf numFmtId="1" fontId="27" fillId="0" borderId="24" xfId="53" applyNumberFormat="1" applyFont="1" applyFill="1" applyBorder="1" applyAlignment="1">
      <alignment horizontal="left" vertical="center"/>
    </xf>
    <xf numFmtId="1" fontId="27" fillId="0" borderId="10" xfId="53" applyNumberFormat="1" applyFont="1" applyFill="1" applyBorder="1" applyAlignment="1">
      <alignment horizontal="left" vertical="center"/>
    </xf>
    <xf numFmtId="1" fontId="27" fillId="0" borderId="66" xfId="53" applyNumberFormat="1" applyFont="1" applyFill="1" applyBorder="1" applyAlignment="1">
      <alignment horizontal="left" vertical="center"/>
    </xf>
    <xf numFmtId="0" fontId="0" fillId="0" borderId="29" xfId="0" applyFont="1" applyFill="1" applyBorder="1" applyAlignment="1">
      <alignment vertical="center"/>
    </xf>
    <xf numFmtId="0" fontId="22" fillId="0" borderId="36" xfId="53" applyFont="1" applyFill="1" applyBorder="1" applyAlignment="1">
      <alignment vertical="center"/>
    </xf>
    <xf numFmtId="0" fontId="27" fillId="0" borderId="48" xfId="53" applyFont="1" applyFill="1" applyBorder="1" applyAlignment="1">
      <alignment horizontal="center" vertical="center" wrapText="1"/>
    </xf>
    <xf numFmtId="3" fontId="3" fillId="0" borderId="30" xfId="54" applyNumberFormat="1" applyFont="1" applyFill="1" applyBorder="1" applyAlignment="1">
      <alignment horizontal="right" vertical="center" wrapText="1"/>
    </xf>
    <xf numFmtId="0" fontId="3" fillId="0" borderId="23" xfId="53" applyFont="1" applyFill="1" applyBorder="1" applyAlignment="1">
      <alignment vertical="center" wrapText="1"/>
    </xf>
    <xf numFmtId="0" fontId="3" fillId="0" borderId="67" xfId="53" applyFont="1" applyFill="1" applyBorder="1" applyAlignment="1">
      <alignment vertical="center" wrapText="1"/>
    </xf>
    <xf numFmtId="0" fontId="3" fillId="0" borderId="37" xfId="53" applyFont="1" applyFill="1" applyBorder="1" applyAlignment="1">
      <alignment vertical="center" wrapText="1"/>
    </xf>
    <xf numFmtId="3" fontId="23" fillId="0" borderId="36" xfId="53" applyNumberFormat="1" applyFont="1" applyFill="1" applyBorder="1" applyAlignment="1">
      <alignment horizontal="right" vertical="center"/>
    </xf>
    <xf numFmtId="3" fontId="25" fillId="25" borderId="62" xfId="53" applyNumberFormat="1" applyFont="1" applyFill="1" applyBorder="1" applyAlignment="1">
      <alignment vertical="center"/>
    </xf>
    <xf numFmtId="168" fontId="29" fillId="26" borderId="0" xfId="55" applyNumberFormat="1" applyFont="1" applyFill="1" applyBorder="1" applyAlignment="1">
      <alignment vertical="center"/>
    </xf>
    <xf numFmtId="9" fontId="30" fillId="26" borderId="0" xfId="55" applyFont="1" applyFill="1" applyBorder="1" applyAlignment="1">
      <alignment horizontal="center" vertical="center"/>
    </xf>
    <xf numFmtId="3" fontId="30" fillId="26" borderId="0" xfId="55" applyNumberFormat="1" applyFont="1" applyFill="1" applyBorder="1" applyAlignment="1">
      <alignment horizontal="center" vertical="center"/>
    </xf>
    <xf numFmtId="3" fontId="23" fillId="0" borderId="31" xfId="53" applyNumberFormat="1" applyFont="1" applyFill="1" applyBorder="1" applyAlignment="1">
      <alignment horizontal="right" vertical="center" wrapText="1"/>
    </xf>
    <xf numFmtId="3" fontId="23" fillId="0" borderId="54" xfId="53" applyNumberFormat="1" applyFont="1" applyFill="1" applyBorder="1" applyAlignment="1">
      <alignment horizontal="right" vertical="center" wrapText="1"/>
    </xf>
    <xf numFmtId="3" fontId="23" fillId="0" borderId="38" xfId="53" applyNumberFormat="1" applyFont="1" applyFill="1" applyBorder="1" applyAlignment="1">
      <alignment horizontal="right" vertical="center" wrapText="1"/>
    </xf>
    <xf numFmtId="1" fontId="27" fillId="0" borderId="12" xfId="53" applyNumberFormat="1" applyFont="1" applyFill="1" applyBorder="1" applyAlignment="1">
      <alignment horizontal="left" vertical="center" wrapText="1"/>
    </xf>
    <xf numFmtId="0" fontId="27" fillId="0" borderId="12" xfId="53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3" fontId="23" fillId="0" borderId="26" xfId="53" applyNumberFormat="1" applyFont="1" applyFill="1" applyBorder="1" applyAlignment="1">
      <alignment horizontal="right" vertical="center" wrapText="1"/>
    </xf>
    <xf numFmtId="1" fontId="27" fillId="0" borderId="10" xfId="53" applyNumberFormat="1" applyFont="1" applyFill="1" applyBorder="1" applyAlignment="1">
      <alignment horizontal="left" vertical="center" wrapText="1"/>
    </xf>
    <xf numFmtId="0" fontId="3" fillId="0" borderId="33" xfId="53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2" xfId="53" applyFont="1" applyFill="1" applyBorder="1" applyAlignment="1">
      <alignment horizontal="center" vertical="center" wrapText="1"/>
    </xf>
    <xf numFmtId="0" fontId="31" fillId="0" borderId="39" xfId="53" applyFont="1" applyFill="1" applyBorder="1" applyAlignment="1">
      <alignment horizontal="center" vertical="center" wrapText="1"/>
    </xf>
    <xf numFmtId="0" fontId="31" fillId="0" borderId="40" xfId="53" applyFont="1" applyFill="1" applyBorder="1" applyAlignment="1">
      <alignment horizontal="center" vertical="center" wrapText="1"/>
    </xf>
    <xf numFmtId="0" fontId="31" fillId="0" borderId="48" xfId="53" applyFont="1" applyFill="1" applyBorder="1" applyAlignment="1">
      <alignment horizontal="center" vertical="center" wrapText="1"/>
    </xf>
    <xf numFmtId="0" fontId="31" fillId="0" borderId="45" xfId="53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 wrapText="1"/>
    </xf>
    <xf numFmtId="0" fontId="31" fillId="24" borderId="40" xfId="53" applyFont="1" applyFill="1" applyBorder="1" applyAlignment="1">
      <alignment horizontal="center" vertical="center" wrapText="1"/>
    </xf>
    <xf numFmtId="0" fontId="31" fillId="0" borderId="40" xfId="53" applyFont="1" applyFill="1" applyBorder="1" applyAlignment="1">
      <alignment horizontal="center" vertical="center"/>
    </xf>
    <xf numFmtId="2" fontId="31" fillId="0" borderId="40" xfId="53" applyNumberFormat="1" applyFont="1" applyFill="1" applyBorder="1" applyAlignment="1">
      <alignment horizontal="center" vertical="center" wrapText="1"/>
    </xf>
    <xf numFmtId="2" fontId="31" fillId="0" borderId="48" xfId="53" applyNumberFormat="1" applyFont="1" applyFill="1" applyBorder="1" applyAlignment="1">
      <alignment horizontal="center" vertical="center" wrapText="1"/>
    </xf>
    <xf numFmtId="2" fontId="31" fillId="0" borderId="45" xfId="53" applyNumberFormat="1" applyFont="1" applyFill="1" applyBorder="1" applyAlignment="1">
      <alignment horizontal="center" vertical="center" wrapText="1"/>
    </xf>
    <xf numFmtId="0" fontId="31" fillId="0" borderId="41" xfId="53" applyFont="1" applyFill="1" applyBorder="1" applyAlignment="1">
      <alignment horizontal="center" vertical="center" wrapText="1"/>
    </xf>
    <xf numFmtId="3" fontId="22" fillId="0" borderId="36" xfId="53" applyNumberFormat="1" applyFont="1" applyFill="1" applyBorder="1" applyAlignment="1">
      <alignment horizontal="right" vertical="center" wrapText="1"/>
    </xf>
    <xf numFmtId="3" fontId="22" fillId="0" borderId="72" xfId="53" applyNumberFormat="1" applyFont="1" applyFill="1" applyBorder="1" applyAlignment="1">
      <alignment horizontal="right" vertical="center" wrapText="1"/>
    </xf>
    <xf numFmtId="3" fontId="3" fillId="0" borderId="55" xfId="53" applyNumberFormat="1" applyFont="1" applyFill="1" applyBorder="1" applyAlignment="1">
      <alignment horizontal="right" vertical="center" wrapText="1"/>
    </xf>
    <xf numFmtId="3" fontId="3" fillId="0" borderId="40" xfId="53" applyNumberFormat="1" applyFont="1" applyFill="1" applyBorder="1" applyAlignment="1">
      <alignment horizontal="right" vertical="center"/>
    </xf>
    <xf numFmtId="3" fontId="22" fillId="24" borderId="36" xfId="53" applyNumberFormat="1" applyFont="1" applyFill="1" applyBorder="1" applyAlignment="1">
      <alignment horizontal="right" vertical="center" wrapText="1"/>
    </xf>
    <xf numFmtId="3" fontId="22" fillId="0" borderId="36" xfId="53" applyNumberFormat="1" applyFont="1" applyFill="1" applyBorder="1" applyAlignment="1">
      <alignment horizontal="right" vertical="center"/>
    </xf>
    <xf numFmtId="3" fontId="22" fillId="0" borderId="50" xfId="53" applyNumberFormat="1" applyFont="1" applyFill="1" applyBorder="1" applyAlignment="1">
      <alignment horizontal="right" vertical="center"/>
    </xf>
    <xf numFmtId="3" fontId="3" fillId="0" borderId="73" xfId="5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29" xfId="53" applyFont="1" applyFill="1" applyBorder="1" applyAlignment="1">
      <alignment vertical="center"/>
    </xf>
    <xf numFmtId="0" fontId="0" fillId="0" borderId="28" xfId="53" applyFont="1" applyFill="1" applyBorder="1" applyAlignment="1">
      <alignment vertical="center"/>
    </xf>
    <xf numFmtId="0" fontId="0" fillId="0" borderId="19" xfId="53" applyFont="1" applyFill="1" applyBorder="1" applyAlignment="1">
      <alignment horizontal="left" vertical="center" wrapText="1"/>
    </xf>
    <xf numFmtId="3" fontId="3" fillId="0" borderId="17" xfId="53" applyNumberFormat="1" applyFont="1" applyFill="1" applyBorder="1" applyAlignment="1">
      <alignment horizontal="right" vertical="center" wrapText="1"/>
    </xf>
    <xf numFmtId="0" fontId="32" fillId="0" borderId="29" xfId="59" applyFill="1" applyBorder="1" applyAlignment="1">
      <alignment vertical="center" wrapText="1"/>
    </xf>
    <xf numFmtId="0" fontId="32" fillId="0" borderId="13" xfId="59" applyFill="1" applyBorder="1" applyAlignment="1">
      <alignment vertical="center" wrapText="1"/>
    </xf>
    <xf numFmtId="0" fontId="32" fillId="0" borderId="28" xfId="59" applyFill="1" applyBorder="1" applyAlignment="1">
      <alignment vertical="center" wrapText="1"/>
    </xf>
    <xf numFmtId="0" fontId="26" fillId="0" borderId="29" xfId="53" applyFont="1" applyFill="1" applyBorder="1" applyAlignment="1">
      <alignment vertical="center" wrapText="1"/>
    </xf>
    <xf numFmtId="0" fontId="33" fillId="0" borderId="29" xfId="53" applyFont="1" applyFill="1" applyBorder="1" applyAlignment="1">
      <alignment vertical="center" wrapText="1"/>
    </xf>
    <xf numFmtId="0" fontId="33" fillId="0" borderId="57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26" fillId="0" borderId="28" xfId="53" applyFont="1" applyFill="1" applyBorder="1" applyAlignment="1">
      <alignment vertical="center" wrapText="1"/>
    </xf>
    <xf numFmtId="0" fontId="0" fillId="0" borderId="9" xfId="53" applyFont="1" applyFill="1" applyBorder="1" applyAlignment="1">
      <alignment horizontal="center" vertical="center" wrapText="1"/>
    </xf>
    <xf numFmtId="3" fontId="23" fillId="0" borderId="27" xfId="53" applyNumberFormat="1" applyFont="1" applyFill="1" applyBorder="1" applyAlignment="1">
      <alignment horizontal="right" vertical="center" wrapText="1"/>
    </xf>
    <xf numFmtId="3" fontId="22" fillId="0" borderId="28" xfId="53" applyNumberFormat="1" applyFont="1" applyFill="1" applyBorder="1" applyAlignment="1">
      <alignment horizontal="right" vertical="center" wrapText="1"/>
    </xf>
    <xf numFmtId="3" fontId="23" fillId="0" borderId="28" xfId="53" applyNumberFormat="1" applyFont="1" applyFill="1" applyBorder="1" applyAlignment="1">
      <alignment horizontal="right" vertical="center" wrapText="1"/>
    </xf>
    <xf numFmtId="3" fontId="22" fillId="0" borderId="37" xfId="53" applyNumberFormat="1" applyFont="1" applyFill="1" applyBorder="1" applyAlignment="1">
      <alignment horizontal="right" vertical="center" wrapText="1"/>
    </xf>
    <xf numFmtId="3" fontId="23" fillId="0" borderId="23" xfId="53" applyNumberFormat="1" applyFont="1" applyFill="1" applyBorder="1" applyAlignment="1">
      <alignment horizontal="right" vertical="center" wrapText="1"/>
    </xf>
    <xf numFmtId="3" fontId="22" fillId="0" borderId="23" xfId="53" applyNumberFormat="1" applyFont="1" applyFill="1" applyBorder="1" applyAlignment="1">
      <alignment horizontal="right" vertical="center" wrapText="1"/>
    </xf>
    <xf numFmtId="3" fontId="22" fillId="24" borderId="28" xfId="53" applyNumberFormat="1" applyFont="1" applyFill="1" applyBorder="1" applyAlignment="1">
      <alignment horizontal="right" vertical="center" wrapText="1"/>
    </xf>
    <xf numFmtId="3" fontId="22" fillId="0" borderId="28" xfId="53" applyNumberFormat="1" applyFont="1" applyFill="1" applyBorder="1" applyAlignment="1">
      <alignment horizontal="right" vertical="center"/>
    </xf>
    <xf numFmtId="3" fontId="23" fillId="0" borderId="28" xfId="53" applyNumberFormat="1" applyFont="1" applyFill="1" applyBorder="1" applyAlignment="1">
      <alignment horizontal="right" vertical="center"/>
    </xf>
    <xf numFmtId="3" fontId="22" fillId="0" borderId="37" xfId="53" applyNumberFormat="1" applyFont="1" applyFill="1" applyBorder="1" applyAlignment="1">
      <alignment horizontal="right" vertical="center"/>
    </xf>
    <xf numFmtId="3" fontId="22" fillId="0" borderId="67" xfId="53" applyNumberFormat="1" applyFont="1" applyFill="1" applyBorder="1" applyAlignment="1">
      <alignment horizontal="right" vertical="center" wrapText="1"/>
    </xf>
    <xf numFmtId="3" fontId="23" fillId="0" borderId="74" xfId="53" applyNumberFormat="1" applyFont="1" applyFill="1" applyBorder="1" applyAlignment="1">
      <alignment horizontal="right" vertical="center" wrapText="1"/>
    </xf>
    <xf numFmtId="3" fontId="23" fillId="0" borderId="39" xfId="53" applyNumberFormat="1" applyFont="1" applyFill="1" applyBorder="1" applyAlignment="1">
      <alignment horizontal="right" vertical="center" wrapText="1"/>
    </xf>
    <xf numFmtId="3" fontId="22" fillId="0" borderId="40" xfId="53" applyNumberFormat="1" applyFont="1" applyFill="1" applyBorder="1" applyAlignment="1">
      <alignment horizontal="right" vertical="center" wrapText="1"/>
    </xf>
    <xf numFmtId="3" fontId="23" fillId="0" borderId="40" xfId="53" applyNumberFormat="1" applyFont="1" applyFill="1" applyBorder="1" applyAlignment="1">
      <alignment horizontal="right" vertical="center" wrapText="1"/>
    </xf>
    <xf numFmtId="3" fontId="22" fillId="0" borderId="45" xfId="53" applyNumberFormat="1" applyFont="1" applyFill="1" applyBorder="1" applyAlignment="1">
      <alignment horizontal="right" vertical="center" wrapText="1"/>
    </xf>
    <xf numFmtId="3" fontId="23" fillId="0" borderId="48" xfId="53" applyNumberFormat="1" applyFont="1" applyFill="1" applyBorder="1" applyAlignment="1">
      <alignment horizontal="right" vertical="center" wrapText="1"/>
    </xf>
    <xf numFmtId="3" fontId="22" fillId="0" borderId="48" xfId="53" applyNumberFormat="1" applyFont="1" applyFill="1" applyBorder="1" applyAlignment="1">
      <alignment horizontal="right" vertical="center" wrapText="1"/>
    </xf>
    <xf numFmtId="3" fontId="22" fillId="24" borderId="40" xfId="53" applyNumberFormat="1" applyFont="1" applyFill="1" applyBorder="1" applyAlignment="1">
      <alignment horizontal="right" vertical="center" wrapText="1"/>
    </xf>
    <xf numFmtId="3" fontId="23" fillId="0" borderId="40" xfId="53" applyNumberFormat="1" applyFont="1" applyFill="1" applyBorder="1" applyAlignment="1">
      <alignment horizontal="right" vertical="center"/>
    </xf>
    <xf numFmtId="3" fontId="22" fillId="0" borderId="40" xfId="53" applyNumberFormat="1" applyFont="1" applyFill="1" applyBorder="1" applyAlignment="1">
      <alignment horizontal="right" vertical="center"/>
    </xf>
    <xf numFmtId="3" fontId="22" fillId="0" borderId="45" xfId="53" applyNumberFormat="1" applyFont="1" applyFill="1" applyBorder="1" applyAlignment="1">
      <alignment horizontal="right" vertical="center"/>
    </xf>
    <xf numFmtId="3" fontId="22" fillId="0" borderId="56" xfId="53" applyNumberFormat="1" applyFont="1" applyFill="1" applyBorder="1" applyAlignment="1">
      <alignment horizontal="right" vertical="center" wrapText="1"/>
    </xf>
    <xf numFmtId="3" fontId="23" fillId="0" borderId="41" xfId="53" applyNumberFormat="1" applyFont="1" applyFill="1" applyBorder="1" applyAlignment="1">
      <alignment horizontal="right" vertical="center" wrapText="1"/>
    </xf>
    <xf numFmtId="0" fontId="0" fillId="0" borderId="57" xfId="0" applyFont="1" applyFill="1" applyBorder="1" applyAlignment="1">
      <alignment vertical="center" wrapText="1"/>
    </xf>
    <xf numFmtId="0" fontId="25" fillId="0" borderId="0" xfId="53" applyFont="1" applyFill="1" applyBorder="1" applyAlignment="1">
      <alignment horizontal="right" vertical="center"/>
    </xf>
    <xf numFmtId="0" fontId="28" fillId="0" borderId="70" xfId="53" applyFont="1" applyFill="1" applyBorder="1" applyAlignment="1">
      <alignment horizontal="center" vertical="center"/>
    </xf>
    <xf numFmtId="0" fontId="28" fillId="0" borderId="42" xfId="53" applyFont="1" applyFill="1" applyBorder="1" applyAlignment="1">
      <alignment horizontal="center" vertical="center"/>
    </xf>
    <xf numFmtId="0" fontId="28" fillId="0" borderId="69" xfId="53" applyFont="1" applyFill="1" applyBorder="1" applyAlignment="1">
      <alignment horizontal="center" vertical="center"/>
    </xf>
    <xf numFmtId="0" fontId="28" fillId="0" borderId="71" xfId="53" applyFont="1" applyFill="1" applyBorder="1" applyAlignment="1">
      <alignment horizontal="center" vertical="center"/>
    </xf>
    <xf numFmtId="0" fontId="23" fillId="23" borderId="47" xfId="53" applyFont="1" applyFill="1" applyBorder="1" applyAlignment="1">
      <alignment horizontal="center" vertical="center" wrapText="1"/>
    </xf>
    <xf numFmtId="0" fontId="23" fillId="23" borderId="42" xfId="53" applyFont="1" applyFill="1" applyBorder="1" applyAlignment="1">
      <alignment horizontal="center" vertical="center" wrapText="1"/>
    </xf>
    <xf numFmtId="0" fontId="23" fillId="23" borderId="16" xfId="53" applyFont="1" applyFill="1" applyBorder="1" applyAlignment="1">
      <alignment horizontal="center" vertical="center" wrapText="1"/>
    </xf>
    <xf numFmtId="0" fontId="23" fillId="23" borderId="15" xfId="53" applyFont="1" applyFill="1" applyBorder="1" applyAlignment="1">
      <alignment horizontal="center" vertical="center" wrapText="1"/>
    </xf>
    <xf numFmtId="0" fontId="23" fillId="23" borderId="12" xfId="53" applyFont="1" applyFill="1" applyBorder="1" applyAlignment="1">
      <alignment horizontal="center" vertical="center"/>
    </xf>
    <xf numFmtId="0" fontId="23" fillId="23" borderId="18" xfId="53" applyFont="1" applyFill="1" applyBorder="1" applyAlignment="1">
      <alignment horizontal="center" vertical="center"/>
    </xf>
    <xf numFmtId="0" fontId="23" fillId="23" borderId="13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 wrapText="1"/>
    </xf>
    <xf numFmtId="0" fontId="23" fillId="23" borderId="12" xfId="53" applyFont="1" applyFill="1" applyBorder="1" applyAlignment="1">
      <alignment horizontal="center" vertical="center" textRotation="90"/>
    </xf>
    <xf numFmtId="0" fontId="23" fillId="23" borderId="18" xfId="53" applyFont="1" applyFill="1" applyBorder="1" applyAlignment="1">
      <alignment horizontal="center" vertical="center" textRotation="90"/>
    </xf>
    <xf numFmtId="0" fontId="26" fillId="23" borderId="43" xfId="53" applyFont="1" applyFill="1" applyBorder="1" applyAlignment="1">
      <alignment horizontal="center" vertical="center" textRotation="90" wrapText="1"/>
    </xf>
    <xf numFmtId="0" fontId="26" fillId="23" borderId="44" xfId="53" applyFont="1" applyFill="1" applyBorder="1" applyAlignment="1">
      <alignment horizontal="center" vertical="center" textRotation="90" wrapText="1"/>
    </xf>
    <xf numFmtId="0" fontId="23" fillId="23" borderId="12" xfId="53" applyFont="1" applyFill="1" applyBorder="1" applyAlignment="1">
      <alignment horizontal="center" vertical="center" wrapText="1"/>
    </xf>
    <xf numFmtId="0" fontId="23" fillId="23" borderId="18" xfId="53" applyFont="1" applyFill="1" applyBorder="1" applyAlignment="1">
      <alignment horizontal="center" vertical="center" wrapText="1"/>
    </xf>
    <xf numFmtId="0" fontId="23" fillId="23" borderId="14" xfId="53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 wrapText="1"/>
    </xf>
    <xf numFmtId="0" fontId="23" fillId="23" borderId="17" xfId="0" applyFont="1" applyFill="1" applyBorder="1" applyAlignment="1">
      <alignment horizontal="center" vertical="center" wrapText="1"/>
    </xf>
    <xf numFmtId="0" fontId="23" fillId="23" borderId="12" xfId="0" applyFont="1" applyFill="1" applyBorder="1" applyAlignment="1">
      <alignment horizontal="center" vertical="center" wrapText="1"/>
    </xf>
    <xf numFmtId="0" fontId="23" fillId="23" borderId="18" xfId="0" applyFont="1" applyFill="1" applyBorder="1" applyAlignment="1">
      <alignment horizontal="center" vertical="center" wrapText="1"/>
    </xf>
    <xf numFmtId="1" fontId="23" fillId="23" borderId="12" xfId="53" applyNumberFormat="1" applyFont="1" applyFill="1" applyBorder="1" applyAlignment="1">
      <alignment horizontal="center" vertical="center" wrapText="1"/>
    </xf>
    <xf numFmtId="1" fontId="23" fillId="23" borderId="18" xfId="53" applyNumberFormat="1" applyFont="1" applyFill="1" applyBorder="1" applyAlignment="1">
      <alignment horizontal="center" vertical="center" wrapText="1"/>
    </xf>
    <xf numFmtId="0" fontId="32" fillId="0" borderId="0" xfId="59"/>
  </cellXfs>
  <cellStyles count="6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59" builtinId="8"/>
    <cellStyle name="Input" xfId="34"/>
    <cellStyle name="Linked Cell" xfId="35"/>
    <cellStyle name="Millares" xfId="58" builtinId="3"/>
    <cellStyle name="Millares 2" xfId="36"/>
    <cellStyle name="Millares 3" xfId="37"/>
    <cellStyle name="Millares 4" xfId="38"/>
    <cellStyle name="Millares 5" xfId="39"/>
    <cellStyle name="Millares 6" xfId="40"/>
    <cellStyle name="Millares 7" xfId="54"/>
    <cellStyle name="Normal" xfId="0" builtinId="0"/>
    <cellStyle name="Normal 2" xfId="41"/>
    <cellStyle name="Normal 2 2" xfId="42"/>
    <cellStyle name="Normal 3" xfId="43"/>
    <cellStyle name="Normal 4" xfId="44"/>
    <cellStyle name="Normal 5" xfId="53"/>
    <cellStyle name="Normal 6" xfId="56"/>
    <cellStyle name="Note" xfId="45"/>
    <cellStyle name="Output" xfId="46"/>
    <cellStyle name="Porcentaje" xfId="47" builtinId="5"/>
    <cellStyle name="Porcentaje 2" xfId="48"/>
    <cellStyle name="Porcentaje 3" xfId="49"/>
    <cellStyle name="Porcentaje 4" xfId="55"/>
    <cellStyle name="Porcentaje 5" xfId="57"/>
    <cellStyle name="Porcentual 2" xfId="50"/>
    <cellStyle name="Title" xfId="51"/>
    <cellStyle name="Warning Text" xfId="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NEXOS\DigitalizacionRedAsistenci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ANEXOS\Ficha%20IDI%2030128661%20CESFAM%2018%20Septiembre%20EJECUCI&#211;N%20(RS)%2019.10.2021%20v5.PDF" TargetMode="External"/><Relationship Id="rId1" Type="http://schemas.openxmlformats.org/officeDocument/2006/relationships/hyperlink" Target="ANEXOS\NUEVOS%20CESFAM.pptx" TargetMode="External"/><Relationship Id="rId6" Type="http://schemas.openxmlformats.org/officeDocument/2006/relationships/hyperlink" Target="ANEXOS\Reporte%20Avance%20CDT%2021%20(15%20Noviembre%202021).pdf" TargetMode="External"/><Relationship Id="rId5" Type="http://schemas.openxmlformats.org/officeDocument/2006/relationships/hyperlink" Target="ANEXOS\Dispositivo%20para%20la%20Intervenci&#243;n%20de%20Enfermedades%20Cr&#243;nicas%20no%20Transmisibles.pdf" TargetMode="External"/><Relationship Id="rId4" Type="http://schemas.openxmlformats.org/officeDocument/2006/relationships/hyperlink" Target="ANEXOS\TAC%20PORVENIR\ord%202673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51"/>
  <sheetViews>
    <sheetView showGridLines="0" tabSelected="1" topLeftCell="A13" zoomScale="90" zoomScaleNormal="90" zoomScaleSheetLayoutView="70" workbookViewId="0">
      <selection activeCell="D131" sqref="D131"/>
    </sheetView>
  </sheetViews>
  <sheetFormatPr baseColWidth="10" defaultColWidth="10.85546875" defaultRowHeight="14.25" outlineLevelRow="1" x14ac:dyDescent="0.2"/>
  <cols>
    <col min="1" max="1" width="9.7109375" style="13" customWidth="1"/>
    <col min="2" max="2" width="17.42578125" style="2" customWidth="1"/>
    <col min="3" max="3" width="14.85546875" style="2" customWidth="1"/>
    <col min="4" max="4" width="54.42578125" style="2" customWidth="1"/>
    <col min="5" max="5" width="9" style="28" customWidth="1"/>
    <col min="6" max="6" width="11" style="10" customWidth="1"/>
    <col min="7" max="7" width="14.42578125" style="2" customWidth="1"/>
    <col min="8" max="8" width="14.28515625" style="2" customWidth="1"/>
    <col min="9" max="9" width="16" style="2" customWidth="1"/>
    <col min="10" max="10" width="12.5703125" style="2" hidden="1" customWidth="1"/>
    <col min="11" max="11" width="10.85546875" style="2" hidden="1" customWidth="1"/>
    <col min="12" max="14" width="10.7109375" style="2" hidden="1" customWidth="1"/>
    <col min="15" max="15" width="13.42578125" style="2" customWidth="1"/>
    <col min="16" max="16" width="10.7109375" style="2" customWidth="1"/>
    <col min="17" max="17" width="11.7109375" style="2" customWidth="1"/>
    <col min="18" max="23" width="10.7109375" style="2" customWidth="1"/>
    <col min="24" max="24" width="12" style="4" bestFit="1" customWidth="1"/>
    <col min="25" max="25" width="10.7109375" style="4" customWidth="1"/>
    <col min="26" max="26" width="12" style="2" bestFit="1" customWidth="1"/>
    <col min="27" max="16384" width="10.85546875" style="2"/>
  </cols>
  <sheetData>
    <row r="1" spans="1:26" ht="18.75" thickBot="1" x14ac:dyDescent="0.25">
      <c r="A1" s="231" t="s">
        <v>128</v>
      </c>
      <c r="B1" s="231"/>
      <c r="C1" s="231"/>
      <c r="D1" s="231" t="s">
        <v>128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2"/>
    </row>
    <row r="2" spans="1:26" s="6" customFormat="1" ht="18" x14ac:dyDescent="0.2">
      <c r="A2" s="231" t="s">
        <v>129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2"/>
    </row>
    <row r="3" spans="1:26" s="6" customFormat="1" ht="18.75" thickBo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4"/>
    </row>
    <row r="4" spans="1:26" s="22" customFormat="1" ht="30.75" customHeight="1" thickBot="1" x14ac:dyDescent="0.25">
      <c r="A4" s="254" t="s">
        <v>117</v>
      </c>
      <c r="B4" s="243" t="s">
        <v>21</v>
      </c>
      <c r="C4" s="243" t="s">
        <v>1</v>
      </c>
      <c r="D4" s="247" t="s">
        <v>2</v>
      </c>
      <c r="E4" s="239" t="s">
        <v>3</v>
      </c>
      <c r="F4" s="245" t="s">
        <v>4</v>
      </c>
      <c r="G4" s="250" t="s">
        <v>104</v>
      </c>
      <c r="H4" s="252" t="s">
        <v>105</v>
      </c>
      <c r="I4" s="241" t="s">
        <v>106</v>
      </c>
      <c r="J4" s="237" t="s">
        <v>133</v>
      </c>
      <c r="K4" s="238"/>
      <c r="L4" s="235" t="s">
        <v>127</v>
      </c>
      <c r="M4" s="236"/>
      <c r="N4" s="235" t="s">
        <v>126</v>
      </c>
      <c r="O4" s="236"/>
      <c r="P4" s="235" t="s">
        <v>125</v>
      </c>
      <c r="Q4" s="236"/>
      <c r="R4" s="235" t="s">
        <v>124</v>
      </c>
      <c r="S4" s="236"/>
      <c r="T4" s="235" t="s">
        <v>123</v>
      </c>
      <c r="U4" s="236"/>
      <c r="V4" s="235" t="s">
        <v>122</v>
      </c>
      <c r="W4" s="236"/>
      <c r="X4" s="237" t="s">
        <v>74</v>
      </c>
      <c r="Y4" s="249"/>
      <c r="Z4" s="238"/>
    </row>
    <row r="5" spans="1:26" s="7" customFormat="1" ht="36.75" customHeight="1" thickBot="1" x14ac:dyDescent="0.25">
      <c r="A5" s="255"/>
      <c r="B5" s="244"/>
      <c r="C5" s="244"/>
      <c r="D5" s="248"/>
      <c r="E5" s="240"/>
      <c r="F5" s="246"/>
      <c r="G5" s="251"/>
      <c r="H5" s="253"/>
      <c r="I5" s="242"/>
      <c r="J5" s="132" t="s">
        <v>66</v>
      </c>
      <c r="K5" s="133" t="s">
        <v>120</v>
      </c>
      <c r="L5" s="132" t="s">
        <v>66</v>
      </c>
      <c r="M5" s="133" t="s">
        <v>120</v>
      </c>
      <c r="N5" s="132" t="s">
        <v>66</v>
      </c>
      <c r="O5" s="133" t="s">
        <v>121</v>
      </c>
      <c r="P5" s="132" t="s">
        <v>66</v>
      </c>
      <c r="Q5" s="133" t="s">
        <v>120</v>
      </c>
      <c r="R5" s="132" t="s">
        <v>66</v>
      </c>
      <c r="S5" s="133" t="s">
        <v>120</v>
      </c>
      <c r="T5" s="132" t="s">
        <v>66</v>
      </c>
      <c r="U5" s="133" t="s">
        <v>120</v>
      </c>
      <c r="V5" s="132" t="s">
        <v>66</v>
      </c>
      <c r="W5" s="133" t="s">
        <v>120</v>
      </c>
      <c r="X5" s="134" t="s">
        <v>66</v>
      </c>
      <c r="Y5" s="135" t="s">
        <v>120</v>
      </c>
      <c r="Z5" s="133" t="s">
        <v>75</v>
      </c>
    </row>
    <row r="6" spans="1:26" ht="46.5" customHeight="1" x14ac:dyDescent="0.2">
      <c r="A6" s="162">
        <v>30128661</v>
      </c>
      <c r="B6" s="171" t="s">
        <v>32</v>
      </c>
      <c r="C6" s="163" t="s">
        <v>8</v>
      </c>
      <c r="D6" s="197" t="s">
        <v>9</v>
      </c>
      <c r="E6" s="164" t="s">
        <v>23</v>
      </c>
      <c r="F6" s="172" t="s">
        <v>62</v>
      </c>
      <c r="G6" s="165">
        <f>SUM(G7:G12)</f>
        <v>1851141</v>
      </c>
      <c r="H6" s="205">
        <f>SUM(H7:H12)</f>
        <v>10586143</v>
      </c>
      <c r="I6" s="217">
        <f t="shared" ref="I6:I37" si="0">G6+H6</f>
        <v>12437284</v>
      </c>
      <c r="J6" s="76">
        <f>SUM(J7:J12)</f>
        <v>0</v>
      </c>
      <c r="K6" s="185">
        <f t="shared" ref="K6:U6" si="1">SUM(K7:K12)</f>
        <v>0</v>
      </c>
      <c r="L6" s="74">
        <f>SUM(L7:L12)</f>
        <v>0</v>
      </c>
      <c r="M6" s="75">
        <f t="shared" si="1"/>
        <v>0</v>
      </c>
      <c r="N6" s="76">
        <f t="shared" si="1"/>
        <v>69600</v>
      </c>
      <c r="O6" s="77">
        <f t="shared" si="1"/>
        <v>3309474</v>
      </c>
      <c r="P6" s="76">
        <f t="shared" si="1"/>
        <v>546221</v>
      </c>
      <c r="Q6" s="77">
        <f t="shared" si="1"/>
        <v>4790461</v>
      </c>
      <c r="R6" s="78">
        <f t="shared" si="1"/>
        <v>1235320</v>
      </c>
      <c r="S6" s="77">
        <f t="shared" si="1"/>
        <v>2486208</v>
      </c>
      <c r="T6" s="76">
        <f t="shared" si="1"/>
        <v>0</v>
      </c>
      <c r="U6" s="79">
        <f t="shared" si="1"/>
        <v>0</v>
      </c>
      <c r="V6" s="76">
        <v>0</v>
      </c>
      <c r="W6" s="77">
        <v>0</v>
      </c>
      <c r="X6" s="80">
        <f>X7+X8+X9+X10+X11+X12</f>
        <v>1851141</v>
      </c>
      <c r="Y6" s="77">
        <f>Y7+Y8+Y9+Y10+Y11+Y12</f>
        <v>10586143</v>
      </c>
      <c r="Z6" s="81">
        <f t="shared" ref="Z6:Z40" si="2">X6+Y6</f>
        <v>12437284</v>
      </c>
    </row>
    <row r="7" spans="1:26" ht="25.5" hidden="1" customHeight="1" outlineLevel="1" x14ac:dyDescent="0.2">
      <c r="A7" s="137"/>
      <c r="B7" s="69" t="s">
        <v>32</v>
      </c>
      <c r="C7" s="52" t="s">
        <v>8</v>
      </c>
      <c r="D7" s="60" t="s">
        <v>24</v>
      </c>
      <c r="E7" s="41"/>
      <c r="F7" s="173" t="s">
        <v>55</v>
      </c>
      <c r="G7" s="183">
        <v>2000</v>
      </c>
      <c r="H7" s="206">
        <v>0</v>
      </c>
      <c r="I7" s="218">
        <f t="shared" si="0"/>
        <v>2000</v>
      </c>
      <c r="J7" s="83">
        <v>0</v>
      </c>
      <c r="K7" s="84">
        <v>0</v>
      </c>
      <c r="L7" s="82">
        <v>0</v>
      </c>
      <c r="M7" s="61"/>
      <c r="N7" s="83">
        <v>0</v>
      </c>
      <c r="O7" s="84">
        <v>0</v>
      </c>
      <c r="P7" s="83">
        <v>2000</v>
      </c>
      <c r="Q7" s="84">
        <v>0</v>
      </c>
      <c r="R7" s="85">
        <v>0</v>
      </c>
      <c r="S7" s="84">
        <v>0</v>
      </c>
      <c r="T7" s="83">
        <v>0</v>
      </c>
      <c r="U7" s="86">
        <v>0</v>
      </c>
      <c r="V7" s="83">
        <v>0</v>
      </c>
      <c r="W7" s="84">
        <v>0</v>
      </c>
      <c r="X7" s="83">
        <f>J7+N7+P7+R7+T7+V7</f>
        <v>2000</v>
      </c>
      <c r="Y7" s="84">
        <f>K7+O7+Q7+S7+U7+W7</f>
        <v>0</v>
      </c>
      <c r="Z7" s="84">
        <f t="shared" si="2"/>
        <v>2000</v>
      </c>
    </row>
    <row r="8" spans="1:26" ht="25.5" hidden="1" customHeight="1" outlineLevel="1" x14ac:dyDescent="0.2">
      <c r="A8" s="137"/>
      <c r="B8" s="69" t="s">
        <v>32</v>
      </c>
      <c r="C8" s="52" t="s">
        <v>8</v>
      </c>
      <c r="D8" s="60" t="s">
        <v>25</v>
      </c>
      <c r="E8" s="41"/>
      <c r="F8" s="173" t="s">
        <v>55</v>
      </c>
      <c r="G8" s="183">
        <v>219300</v>
      </c>
      <c r="H8" s="206">
        <v>0</v>
      </c>
      <c r="I8" s="218">
        <f t="shared" si="0"/>
        <v>219300</v>
      </c>
      <c r="J8" s="83">
        <v>0</v>
      </c>
      <c r="K8" s="84">
        <v>0</v>
      </c>
      <c r="L8" s="82">
        <v>0</v>
      </c>
      <c r="M8" s="61">
        <v>0</v>
      </c>
      <c r="N8" s="83">
        <v>67600</v>
      </c>
      <c r="O8" s="84">
        <v>0</v>
      </c>
      <c r="P8" s="83">
        <v>89040</v>
      </c>
      <c r="Q8" s="84">
        <v>0</v>
      </c>
      <c r="R8" s="85">
        <v>62660</v>
      </c>
      <c r="S8" s="84">
        <v>0</v>
      </c>
      <c r="T8" s="83">
        <v>0</v>
      </c>
      <c r="U8" s="86">
        <v>0</v>
      </c>
      <c r="V8" s="83">
        <v>0</v>
      </c>
      <c r="W8" s="84">
        <v>0</v>
      </c>
      <c r="X8" s="83">
        <f>J8+N8+P8+R8+T8+V8</f>
        <v>219300</v>
      </c>
      <c r="Y8" s="84">
        <f t="shared" ref="X8:Y12" si="3">K8+O8+Q8+S8+U8+W8</f>
        <v>0</v>
      </c>
      <c r="Z8" s="84">
        <f t="shared" si="2"/>
        <v>219300</v>
      </c>
    </row>
    <row r="9" spans="1:26" ht="28.5" hidden="1" customHeight="1" outlineLevel="1" x14ac:dyDescent="0.2">
      <c r="A9" s="137"/>
      <c r="B9" s="69" t="s">
        <v>32</v>
      </c>
      <c r="C9" s="52" t="s">
        <v>8</v>
      </c>
      <c r="D9" s="60" t="s">
        <v>26</v>
      </c>
      <c r="E9" s="41"/>
      <c r="F9" s="173" t="s">
        <v>62</v>
      </c>
      <c r="G9" s="183">
        <v>492376</v>
      </c>
      <c r="H9" s="206">
        <v>10469777</v>
      </c>
      <c r="I9" s="218">
        <f t="shared" si="0"/>
        <v>10962153</v>
      </c>
      <c r="J9" s="83">
        <v>0</v>
      </c>
      <c r="K9" s="84">
        <v>0</v>
      </c>
      <c r="L9" s="82">
        <v>0</v>
      </c>
      <c r="M9" s="61">
        <v>0</v>
      </c>
      <c r="N9" s="83">
        <v>0</v>
      </c>
      <c r="O9" s="84">
        <v>3309474</v>
      </c>
      <c r="P9" s="83">
        <v>0</v>
      </c>
      <c r="Q9" s="84">
        <v>4790461</v>
      </c>
      <c r="R9" s="85">
        <v>492376</v>
      </c>
      <c r="S9" s="85">
        <v>2369842</v>
      </c>
      <c r="T9" s="83">
        <v>0</v>
      </c>
      <c r="U9" s="86">
        <v>0</v>
      </c>
      <c r="V9" s="83">
        <v>0</v>
      </c>
      <c r="W9" s="84">
        <v>0</v>
      </c>
      <c r="X9" s="83">
        <f t="shared" si="3"/>
        <v>492376</v>
      </c>
      <c r="Y9" s="84">
        <f t="shared" si="3"/>
        <v>10469777</v>
      </c>
      <c r="Z9" s="84">
        <f t="shared" si="2"/>
        <v>10962153</v>
      </c>
    </row>
    <row r="10" spans="1:26" ht="28.5" hidden="1" customHeight="1" outlineLevel="1" x14ac:dyDescent="0.2">
      <c r="A10" s="137"/>
      <c r="B10" s="69" t="s">
        <v>32</v>
      </c>
      <c r="C10" s="52" t="s">
        <v>8</v>
      </c>
      <c r="D10" s="60" t="s">
        <v>27</v>
      </c>
      <c r="E10" s="41"/>
      <c r="F10" s="174" t="s">
        <v>62</v>
      </c>
      <c r="G10" s="183">
        <v>457542</v>
      </c>
      <c r="H10" s="206">
        <v>38316</v>
      </c>
      <c r="I10" s="218">
        <f t="shared" si="0"/>
        <v>495858</v>
      </c>
      <c r="J10" s="83">
        <v>0</v>
      </c>
      <c r="K10" s="84">
        <v>0</v>
      </c>
      <c r="L10" s="82">
        <v>0</v>
      </c>
      <c r="M10" s="61">
        <v>0</v>
      </c>
      <c r="N10" s="83">
        <v>0</v>
      </c>
      <c r="O10" s="84">
        <v>0</v>
      </c>
      <c r="P10" s="83">
        <v>4350</v>
      </c>
      <c r="Q10" s="84">
        <v>0</v>
      </c>
      <c r="R10" s="85">
        <v>453192</v>
      </c>
      <c r="S10" s="84">
        <v>38316</v>
      </c>
      <c r="T10" s="83">
        <v>0</v>
      </c>
      <c r="U10" s="86">
        <v>0</v>
      </c>
      <c r="V10" s="83">
        <v>0</v>
      </c>
      <c r="W10" s="84">
        <v>0</v>
      </c>
      <c r="X10" s="83">
        <f>J10+N10+P10+R10+T10+V10</f>
        <v>457542</v>
      </c>
      <c r="Y10" s="84">
        <f t="shared" si="3"/>
        <v>38316</v>
      </c>
      <c r="Z10" s="84">
        <f t="shared" si="2"/>
        <v>495858</v>
      </c>
    </row>
    <row r="11" spans="1:26" ht="28.5" hidden="1" customHeight="1" outlineLevel="1" x14ac:dyDescent="0.2">
      <c r="A11" s="137"/>
      <c r="B11" s="69" t="s">
        <v>32</v>
      </c>
      <c r="C11" s="52" t="s">
        <v>8</v>
      </c>
      <c r="D11" s="60" t="s">
        <v>28</v>
      </c>
      <c r="E11" s="41"/>
      <c r="F11" s="174" t="s">
        <v>62</v>
      </c>
      <c r="G11" s="183">
        <v>625923</v>
      </c>
      <c r="H11" s="206">
        <v>78050</v>
      </c>
      <c r="I11" s="218">
        <f t="shared" si="0"/>
        <v>703973</v>
      </c>
      <c r="J11" s="83">
        <v>0</v>
      </c>
      <c r="K11" s="84">
        <v>0</v>
      </c>
      <c r="L11" s="82">
        <v>0</v>
      </c>
      <c r="M11" s="61">
        <v>0</v>
      </c>
      <c r="N11" s="83">
        <v>0</v>
      </c>
      <c r="O11" s="84">
        <v>0</v>
      </c>
      <c r="P11" s="83">
        <v>450830</v>
      </c>
      <c r="Q11" s="84"/>
      <c r="R11" s="85">
        <v>175093</v>
      </c>
      <c r="S11" s="84">
        <v>78050</v>
      </c>
      <c r="T11" s="83">
        <v>0</v>
      </c>
      <c r="U11" s="86">
        <v>0</v>
      </c>
      <c r="V11" s="83">
        <v>0</v>
      </c>
      <c r="W11" s="84">
        <v>0</v>
      </c>
      <c r="X11" s="83">
        <f t="shared" si="3"/>
        <v>625923</v>
      </c>
      <c r="Y11" s="84">
        <f t="shared" si="3"/>
        <v>78050</v>
      </c>
      <c r="Z11" s="84">
        <f t="shared" si="2"/>
        <v>703973</v>
      </c>
    </row>
    <row r="12" spans="1:26" ht="25.5" hidden="1" customHeight="1" outlineLevel="1" x14ac:dyDescent="0.2">
      <c r="A12" s="137"/>
      <c r="B12" s="69" t="s">
        <v>32</v>
      </c>
      <c r="C12" s="52" t="s">
        <v>8</v>
      </c>
      <c r="D12" s="60" t="s">
        <v>29</v>
      </c>
      <c r="E12" s="41"/>
      <c r="F12" s="175" t="s">
        <v>55</v>
      </c>
      <c r="G12" s="183">
        <v>54000</v>
      </c>
      <c r="H12" s="206">
        <v>0</v>
      </c>
      <c r="I12" s="218">
        <f t="shared" si="0"/>
        <v>54000</v>
      </c>
      <c r="J12" s="83">
        <v>0</v>
      </c>
      <c r="K12" s="84">
        <v>0</v>
      </c>
      <c r="L12" s="82">
        <v>0</v>
      </c>
      <c r="M12" s="61">
        <v>0</v>
      </c>
      <c r="N12" s="83">
        <v>2000</v>
      </c>
      <c r="O12" s="84">
        <v>0</v>
      </c>
      <c r="P12" s="83">
        <v>1</v>
      </c>
      <c r="Q12" s="84">
        <v>0</v>
      </c>
      <c r="R12" s="85">
        <v>51999</v>
      </c>
      <c r="S12" s="84">
        <v>0</v>
      </c>
      <c r="T12" s="83">
        <v>0</v>
      </c>
      <c r="U12" s="86">
        <v>0</v>
      </c>
      <c r="V12" s="83">
        <v>0</v>
      </c>
      <c r="W12" s="84">
        <v>0</v>
      </c>
      <c r="X12" s="83">
        <f t="shared" si="3"/>
        <v>54000</v>
      </c>
      <c r="Y12" s="84">
        <f t="shared" si="3"/>
        <v>0</v>
      </c>
      <c r="Z12" s="84">
        <f t="shared" si="2"/>
        <v>54000</v>
      </c>
    </row>
    <row r="13" spans="1:26" ht="24" collapsed="1" x14ac:dyDescent="0.2">
      <c r="A13" s="137">
        <v>30481819</v>
      </c>
      <c r="B13" s="69" t="s">
        <v>32</v>
      </c>
      <c r="C13" s="52" t="s">
        <v>8</v>
      </c>
      <c r="D13" s="191" t="s">
        <v>11</v>
      </c>
      <c r="E13" s="41" t="s">
        <v>23</v>
      </c>
      <c r="F13" s="173" t="s">
        <v>62</v>
      </c>
      <c r="G13" s="26">
        <f>SUM(G14:G19)</f>
        <v>1198834</v>
      </c>
      <c r="H13" s="207">
        <f>SUM(H14:H19)</f>
        <v>4815594</v>
      </c>
      <c r="I13" s="219">
        <f t="shared" si="0"/>
        <v>6014428</v>
      </c>
      <c r="J13" s="107">
        <f>SUM(J14:J19)</f>
        <v>17452</v>
      </c>
      <c r="K13" s="84">
        <f>SUM(K14:K19)</f>
        <v>188142</v>
      </c>
      <c r="L13" s="83">
        <f>SUM(L14:L19)</f>
        <v>595160</v>
      </c>
      <c r="M13" s="84">
        <f>SUM(M15:M19)</f>
        <v>2957793</v>
      </c>
      <c r="N13" s="83">
        <f>SUM(N14:N19)</f>
        <v>586222</v>
      </c>
      <c r="O13" s="84">
        <f t="shared" ref="O13:U13" si="4">SUM(O14:O19)</f>
        <v>1669659</v>
      </c>
      <c r="P13" s="83">
        <f>SUM(P14:P19)</f>
        <v>0</v>
      </c>
      <c r="Q13" s="84">
        <f t="shared" si="4"/>
        <v>0</v>
      </c>
      <c r="R13" s="85">
        <f>SUM(R14:R19)</f>
        <v>0</v>
      </c>
      <c r="S13" s="84">
        <f t="shared" si="4"/>
        <v>0</v>
      </c>
      <c r="T13" s="83">
        <f t="shared" si="4"/>
        <v>0</v>
      </c>
      <c r="U13" s="86">
        <f t="shared" si="4"/>
        <v>0</v>
      </c>
      <c r="V13" s="83">
        <v>0</v>
      </c>
      <c r="W13" s="84">
        <v>0</v>
      </c>
      <c r="X13" s="87">
        <f>SUM(X14:X19)</f>
        <v>1198834</v>
      </c>
      <c r="Y13" s="84">
        <f>SUM(Y14:Y19)</f>
        <v>4815594</v>
      </c>
      <c r="Z13" s="88">
        <f t="shared" si="2"/>
        <v>6014428</v>
      </c>
    </row>
    <row r="14" spans="1:26" ht="14.25" hidden="1" customHeight="1" outlineLevel="1" x14ac:dyDescent="0.2">
      <c r="A14" s="137"/>
      <c r="B14" s="69"/>
      <c r="C14" s="52"/>
      <c r="D14" s="60" t="s">
        <v>24</v>
      </c>
      <c r="E14" s="41"/>
      <c r="F14" s="173" t="s">
        <v>55</v>
      </c>
      <c r="G14" s="183">
        <v>2098</v>
      </c>
      <c r="H14" s="206">
        <v>0</v>
      </c>
      <c r="I14" s="218">
        <f t="shared" si="0"/>
        <v>2098</v>
      </c>
      <c r="J14" s="83">
        <v>0</v>
      </c>
      <c r="K14" s="84">
        <v>0</v>
      </c>
      <c r="L14" s="83">
        <v>2098</v>
      </c>
      <c r="M14" s="84">
        <v>0</v>
      </c>
      <c r="N14" s="83">
        <v>0</v>
      </c>
      <c r="O14" s="84">
        <v>0</v>
      </c>
      <c r="P14" s="83">
        <v>0</v>
      </c>
      <c r="Q14" s="84">
        <v>0</v>
      </c>
      <c r="R14" s="85">
        <v>0</v>
      </c>
      <c r="S14" s="84">
        <v>0</v>
      </c>
      <c r="T14" s="83">
        <v>0</v>
      </c>
      <c r="U14" s="86">
        <v>0</v>
      </c>
      <c r="V14" s="83">
        <v>0</v>
      </c>
      <c r="W14" s="84">
        <v>0</v>
      </c>
      <c r="X14" s="83">
        <f>J14+L14+N14+P14+R14+T14+V14</f>
        <v>2098</v>
      </c>
      <c r="Y14" s="84">
        <f t="shared" ref="X14:Y19" si="5">K14+M14+O14+Q14+S14+U14+W14</f>
        <v>0</v>
      </c>
      <c r="Z14" s="84">
        <f t="shared" si="2"/>
        <v>2098</v>
      </c>
    </row>
    <row r="15" spans="1:26" ht="14.25" hidden="1" customHeight="1" outlineLevel="1" x14ac:dyDescent="0.2">
      <c r="A15" s="137"/>
      <c r="B15" s="69"/>
      <c r="C15" s="52"/>
      <c r="D15" s="60" t="s">
        <v>25</v>
      </c>
      <c r="E15" s="41"/>
      <c r="F15" s="173" t="s">
        <v>55</v>
      </c>
      <c r="G15" s="183">
        <v>195421</v>
      </c>
      <c r="H15" s="206">
        <v>0</v>
      </c>
      <c r="I15" s="218">
        <f t="shared" si="0"/>
        <v>195421</v>
      </c>
      <c r="J15" s="83">
        <f>16078+362</f>
        <v>16440</v>
      </c>
      <c r="K15" s="84">
        <v>0</v>
      </c>
      <c r="L15" s="83">
        <v>113030</v>
      </c>
      <c r="M15" s="84">
        <v>0</v>
      </c>
      <c r="N15" s="83">
        <v>65951</v>
      </c>
      <c r="O15" s="84">
        <v>0</v>
      </c>
      <c r="P15" s="83">
        <v>0</v>
      </c>
      <c r="Q15" s="84">
        <v>0</v>
      </c>
      <c r="R15" s="85">
        <v>0</v>
      </c>
      <c r="S15" s="84">
        <v>0</v>
      </c>
      <c r="T15" s="83">
        <v>0</v>
      </c>
      <c r="U15" s="86">
        <v>0</v>
      </c>
      <c r="V15" s="83">
        <v>0</v>
      </c>
      <c r="W15" s="84">
        <v>0</v>
      </c>
      <c r="X15" s="83">
        <f>J15+L15+N15+P15+R15+T15+V15</f>
        <v>195421</v>
      </c>
      <c r="Y15" s="84">
        <f t="shared" si="5"/>
        <v>0</v>
      </c>
      <c r="Z15" s="84">
        <f t="shared" si="2"/>
        <v>195421</v>
      </c>
    </row>
    <row r="16" spans="1:26" ht="14.25" hidden="1" customHeight="1" outlineLevel="1" x14ac:dyDescent="0.2">
      <c r="A16" s="137"/>
      <c r="B16" s="69"/>
      <c r="C16" s="52"/>
      <c r="D16" s="60" t="s">
        <v>26</v>
      </c>
      <c r="E16" s="41"/>
      <c r="F16" s="173" t="s">
        <v>0</v>
      </c>
      <c r="G16" s="183">
        <v>0</v>
      </c>
      <c r="H16" s="206">
        <v>4712148</v>
      </c>
      <c r="I16" s="218">
        <f t="shared" si="0"/>
        <v>4712148</v>
      </c>
      <c r="J16" s="83">
        <v>0</v>
      </c>
      <c r="K16" s="84">
        <v>188142</v>
      </c>
      <c r="L16" s="83">
        <v>0</v>
      </c>
      <c r="M16" s="84">
        <v>2957793</v>
      </c>
      <c r="N16" s="83">
        <v>0</v>
      </c>
      <c r="O16" s="84">
        <v>1566213</v>
      </c>
      <c r="P16" s="83">
        <v>0</v>
      </c>
      <c r="Q16" s="84">
        <v>0</v>
      </c>
      <c r="R16" s="85">
        <v>0</v>
      </c>
      <c r="S16" s="84">
        <v>0</v>
      </c>
      <c r="T16" s="83">
        <v>0</v>
      </c>
      <c r="U16" s="86">
        <v>0</v>
      </c>
      <c r="V16" s="83">
        <v>0</v>
      </c>
      <c r="W16" s="84">
        <v>0</v>
      </c>
      <c r="X16" s="83">
        <f t="shared" si="5"/>
        <v>0</v>
      </c>
      <c r="Y16" s="84">
        <f t="shared" si="5"/>
        <v>4712148</v>
      </c>
      <c r="Z16" s="84">
        <f t="shared" si="2"/>
        <v>4712148</v>
      </c>
    </row>
    <row r="17" spans="1:26" ht="28.5" hidden="1" customHeight="1" outlineLevel="1" x14ac:dyDescent="0.2">
      <c r="A17" s="137"/>
      <c r="B17" s="69"/>
      <c r="C17" s="52"/>
      <c r="D17" s="60" t="s">
        <v>27</v>
      </c>
      <c r="E17" s="41"/>
      <c r="F17" s="173" t="s">
        <v>67</v>
      </c>
      <c r="G17" s="183">
        <v>202666</v>
      </c>
      <c r="H17" s="206">
        <v>103446</v>
      </c>
      <c r="I17" s="218">
        <f t="shared" si="0"/>
        <v>306112</v>
      </c>
      <c r="J17" s="83">
        <v>0</v>
      </c>
      <c r="K17" s="84">
        <v>0</v>
      </c>
      <c r="L17" s="83">
        <v>35351</v>
      </c>
      <c r="M17" s="84">
        <v>0</v>
      </c>
      <c r="N17" s="83">
        <v>167315</v>
      </c>
      <c r="O17" s="84">
        <v>103446</v>
      </c>
      <c r="P17" s="83">
        <v>0</v>
      </c>
      <c r="Q17" s="84">
        <v>0</v>
      </c>
      <c r="R17" s="85">
        <v>0</v>
      </c>
      <c r="S17" s="84">
        <v>0</v>
      </c>
      <c r="T17" s="83">
        <v>0</v>
      </c>
      <c r="U17" s="86">
        <v>0</v>
      </c>
      <c r="V17" s="83">
        <v>0</v>
      </c>
      <c r="W17" s="84">
        <v>0</v>
      </c>
      <c r="X17" s="83">
        <f t="shared" si="5"/>
        <v>202666</v>
      </c>
      <c r="Y17" s="84">
        <f t="shared" si="5"/>
        <v>103446</v>
      </c>
      <c r="Z17" s="84">
        <f t="shared" si="2"/>
        <v>306112</v>
      </c>
    </row>
    <row r="18" spans="1:26" ht="14.25" hidden="1" customHeight="1" outlineLevel="1" x14ac:dyDescent="0.2">
      <c r="A18" s="137"/>
      <c r="B18" s="69"/>
      <c r="C18" s="52"/>
      <c r="D18" s="60" t="s">
        <v>28</v>
      </c>
      <c r="E18" s="41"/>
      <c r="F18" s="173" t="s">
        <v>55</v>
      </c>
      <c r="G18" s="183">
        <v>743023</v>
      </c>
      <c r="H18" s="206">
        <v>0</v>
      </c>
      <c r="I18" s="218">
        <f t="shared" si="0"/>
        <v>743023</v>
      </c>
      <c r="J18" s="83">
        <v>0</v>
      </c>
      <c r="K18" s="84">
        <v>0</v>
      </c>
      <c r="L18" s="83">
        <v>443660</v>
      </c>
      <c r="M18" s="84">
        <v>0</v>
      </c>
      <c r="N18" s="83">
        <v>299363</v>
      </c>
      <c r="O18" s="84">
        <v>0</v>
      </c>
      <c r="P18" s="83">
        <v>0</v>
      </c>
      <c r="Q18" s="84">
        <v>0</v>
      </c>
      <c r="R18" s="85">
        <v>0</v>
      </c>
      <c r="S18" s="84">
        <v>0</v>
      </c>
      <c r="T18" s="83">
        <v>0</v>
      </c>
      <c r="U18" s="86">
        <v>0</v>
      </c>
      <c r="V18" s="83">
        <v>0</v>
      </c>
      <c r="W18" s="84">
        <v>0</v>
      </c>
      <c r="X18" s="83">
        <f t="shared" si="5"/>
        <v>743023</v>
      </c>
      <c r="Y18" s="84">
        <f t="shared" si="5"/>
        <v>0</v>
      </c>
      <c r="Z18" s="84">
        <f t="shared" si="2"/>
        <v>743023</v>
      </c>
    </row>
    <row r="19" spans="1:26" ht="14.25" hidden="1" customHeight="1" outlineLevel="1" x14ac:dyDescent="0.2">
      <c r="A19" s="137"/>
      <c r="B19" s="69"/>
      <c r="C19" s="52"/>
      <c r="D19" s="60" t="s">
        <v>29</v>
      </c>
      <c r="E19" s="41"/>
      <c r="F19" s="173" t="s">
        <v>55</v>
      </c>
      <c r="G19" s="183">
        <v>55626</v>
      </c>
      <c r="H19" s="206">
        <v>0</v>
      </c>
      <c r="I19" s="218">
        <f t="shared" si="0"/>
        <v>55626</v>
      </c>
      <c r="J19" s="83">
        <v>1012</v>
      </c>
      <c r="K19" s="84">
        <v>0</v>
      </c>
      <c r="L19" s="83">
        <v>1021</v>
      </c>
      <c r="M19" s="84">
        <v>0</v>
      </c>
      <c r="N19" s="83">
        <v>53593</v>
      </c>
      <c r="O19" s="84">
        <v>0</v>
      </c>
      <c r="P19" s="83">
        <v>0</v>
      </c>
      <c r="Q19" s="84">
        <v>0</v>
      </c>
      <c r="R19" s="85">
        <v>0</v>
      </c>
      <c r="S19" s="84">
        <v>0</v>
      </c>
      <c r="T19" s="83">
        <v>0</v>
      </c>
      <c r="U19" s="86">
        <v>0</v>
      </c>
      <c r="V19" s="83">
        <v>0</v>
      </c>
      <c r="W19" s="84">
        <v>0</v>
      </c>
      <c r="X19" s="83">
        <f t="shared" si="5"/>
        <v>55626</v>
      </c>
      <c r="Y19" s="84">
        <f t="shared" si="5"/>
        <v>0</v>
      </c>
      <c r="Z19" s="84">
        <f t="shared" si="2"/>
        <v>55626</v>
      </c>
    </row>
    <row r="20" spans="1:26" ht="25.5" collapsed="1" x14ac:dyDescent="0.2">
      <c r="A20" s="137">
        <v>30059563</v>
      </c>
      <c r="B20" s="69" t="s">
        <v>22</v>
      </c>
      <c r="C20" s="52" t="s">
        <v>5</v>
      </c>
      <c r="D20" s="60" t="s">
        <v>12</v>
      </c>
      <c r="E20" s="42" t="s">
        <v>91</v>
      </c>
      <c r="F20" s="173" t="s">
        <v>0</v>
      </c>
      <c r="G20" s="26">
        <v>0</v>
      </c>
      <c r="H20" s="207">
        <f>SUM(H21:H26)</f>
        <v>628500</v>
      </c>
      <c r="I20" s="219">
        <f t="shared" si="0"/>
        <v>628500</v>
      </c>
      <c r="J20" s="83">
        <f>SUM(J21:J26)</f>
        <v>0</v>
      </c>
      <c r="K20" s="89">
        <f t="shared" ref="K20" si="6">SUM(K21:K26)</f>
        <v>0</v>
      </c>
      <c r="L20" s="83">
        <f t="shared" ref="L20:U20" si="7">SUM(L21:L26)</f>
        <v>0</v>
      </c>
      <c r="M20" s="84">
        <f t="shared" si="7"/>
        <v>0</v>
      </c>
      <c r="N20" s="83">
        <f t="shared" si="7"/>
        <v>0</v>
      </c>
      <c r="O20" s="84">
        <f t="shared" si="7"/>
        <v>0</v>
      </c>
      <c r="P20" s="83">
        <f t="shared" si="7"/>
        <v>0</v>
      </c>
      <c r="Q20" s="84">
        <f t="shared" si="7"/>
        <v>0</v>
      </c>
      <c r="R20" s="85">
        <f t="shared" si="7"/>
        <v>0</v>
      </c>
      <c r="S20" s="84">
        <f t="shared" si="7"/>
        <v>628500</v>
      </c>
      <c r="T20" s="83">
        <f t="shared" si="7"/>
        <v>0</v>
      </c>
      <c r="U20" s="86">
        <f t="shared" si="7"/>
        <v>0</v>
      </c>
      <c r="V20" s="83">
        <v>0</v>
      </c>
      <c r="W20" s="84">
        <v>0</v>
      </c>
      <c r="X20" s="87">
        <f>SUM(X21:X26)</f>
        <v>0</v>
      </c>
      <c r="Y20" s="84">
        <f>SUM(Y21:Y26)</f>
        <v>628500</v>
      </c>
      <c r="Z20" s="88">
        <f t="shared" si="2"/>
        <v>628500</v>
      </c>
    </row>
    <row r="21" spans="1:26" ht="22.5" hidden="1" outlineLevel="1" x14ac:dyDescent="0.2">
      <c r="A21" s="137"/>
      <c r="B21" s="69"/>
      <c r="C21" s="52"/>
      <c r="D21" s="60" t="s">
        <v>24</v>
      </c>
      <c r="E21" s="42" t="s">
        <v>82</v>
      </c>
      <c r="F21" s="173" t="s">
        <v>0</v>
      </c>
      <c r="G21" s="183"/>
      <c r="H21" s="206">
        <v>2500</v>
      </c>
      <c r="I21" s="218">
        <f t="shared" si="0"/>
        <v>2500</v>
      </c>
      <c r="J21" s="83">
        <v>0</v>
      </c>
      <c r="K21" s="89">
        <v>0</v>
      </c>
      <c r="L21" s="83"/>
      <c r="M21" s="84"/>
      <c r="N21" s="83"/>
      <c r="O21" s="84"/>
      <c r="P21" s="83"/>
      <c r="Q21" s="84"/>
      <c r="R21" s="85"/>
      <c r="S21" s="84">
        <v>2500</v>
      </c>
      <c r="T21" s="83"/>
      <c r="U21" s="86"/>
      <c r="V21" s="83"/>
      <c r="W21" s="84"/>
      <c r="X21" s="83">
        <f>J21+L21+N21+P21+R21+T21+V21</f>
        <v>0</v>
      </c>
      <c r="Y21" s="84">
        <f t="shared" ref="X21:Y47" si="8">K21+M21+O21+Q21+S21+U21+W21</f>
        <v>2500</v>
      </c>
      <c r="Z21" s="84">
        <f t="shared" si="2"/>
        <v>2500</v>
      </c>
    </row>
    <row r="22" spans="1:26" ht="22.5" hidden="1" outlineLevel="1" x14ac:dyDescent="0.2">
      <c r="A22" s="137"/>
      <c r="B22" s="69"/>
      <c r="C22" s="52"/>
      <c r="D22" s="60" t="s">
        <v>25</v>
      </c>
      <c r="E22" s="42" t="s">
        <v>82</v>
      </c>
      <c r="F22" s="173" t="s">
        <v>0</v>
      </c>
      <c r="G22" s="183"/>
      <c r="H22" s="206">
        <f>25000+26000</f>
        <v>51000</v>
      </c>
      <c r="I22" s="218">
        <f t="shared" si="0"/>
        <v>51000</v>
      </c>
      <c r="J22" s="83">
        <v>0</v>
      </c>
      <c r="K22" s="89">
        <v>0</v>
      </c>
      <c r="L22" s="83"/>
      <c r="M22" s="84"/>
      <c r="N22" s="83"/>
      <c r="O22" s="84"/>
      <c r="P22" s="83"/>
      <c r="Q22" s="84"/>
      <c r="R22" s="85"/>
      <c r="S22" s="84">
        <v>51000</v>
      </c>
      <c r="T22" s="83"/>
      <c r="U22" s="86"/>
      <c r="V22" s="83"/>
      <c r="W22" s="84"/>
      <c r="X22" s="83">
        <f t="shared" si="8"/>
        <v>0</v>
      </c>
      <c r="Y22" s="84">
        <f t="shared" si="8"/>
        <v>51000</v>
      </c>
      <c r="Z22" s="84">
        <f t="shared" si="2"/>
        <v>51000</v>
      </c>
    </row>
    <row r="23" spans="1:26" ht="22.5" hidden="1" outlineLevel="1" x14ac:dyDescent="0.2">
      <c r="A23" s="137"/>
      <c r="B23" s="69"/>
      <c r="C23" s="52"/>
      <c r="D23" s="60" t="s">
        <v>26</v>
      </c>
      <c r="E23" s="42" t="s">
        <v>82</v>
      </c>
      <c r="F23" s="173" t="s">
        <v>0</v>
      </c>
      <c r="G23" s="183"/>
      <c r="H23" s="206">
        <v>525000</v>
      </c>
      <c r="I23" s="218">
        <f t="shared" si="0"/>
        <v>525000</v>
      </c>
      <c r="J23" s="83">
        <v>0</v>
      </c>
      <c r="K23" s="89">
        <v>0</v>
      </c>
      <c r="L23" s="83"/>
      <c r="M23" s="84"/>
      <c r="N23" s="83"/>
      <c r="O23" s="84"/>
      <c r="P23" s="83"/>
      <c r="Q23" s="84"/>
      <c r="R23" s="85"/>
      <c r="S23" s="84">
        <v>525000</v>
      </c>
      <c r="T23" s="83"/>
      <c r="U23" s="86"/>
      <c r="V23" s="83"/>
      <c r="W23" s="84"/>
      <c r="X23" s="83">
        <f t="shared" si="8"/>
        <v>0</v>
      </c>
      <c r="Y23" s="84">
        <f t="shared" si="8"/>
        <v>525000</v>
      </c>
      <c r="Z23" s="84">
        <f t="shared" si="2"/>
        <v>525000</v>
      </c>
    </row>
    <row r="24" spans="1:26" ht="22.5" hidden="1" outlineLevel="1" x14ac:dyDescent="0.2">
      <c r="A24" s="137"/>
      <c r="B24" s="69"/>
      <c r="C24" s="52"/>
      <c r="D24" s="60" t="s">
        <v>27</v>
      </c>
      <c r="E24" s="42" t="s">
        <v>82</v>
      </c>
      <c r="F24" s="173" t="s">
        <v>0</v>
      </c>
      <c r="G24" s="183"/>
      <c r="H24" s="206">
        <v>20000</v>
      </c>
      <c r="I24" s="218">
        <f t="shared" si="0"/>
        <v>20000</v>
      </c>
      <c r="J24" s="83">
        <v>0</v>
      </c>
      <c r="K24" s="89">
        <v>0</v>
      </c>
      <c r="L24" s="83"/>
      <c r="M24" s="84"/>
      <c r="N24" s="83"/>
      <c r="O24" s="84"/>
      <c r="P24" s="83"/>
      <c r="Q24" s="84"/>
      <c r="R24" s="85"/>
      <c r="S24" s="84">
        <v>20000</v>
      </c>
      <c r="T24" s="83"/>
      <c r="U24" s="86"/>
      <c r="V24" s="83"/>
      <c r="W24" s="84"/>
      <c r="X24" s="83">
        <f t="shared" si="8"/>
        <v>0</v>
      </c>
      <c r="Y24" s="84">
        <f>K24+M24+O24+Q24+S24+U24+W24</f>
        <v>20000</v>
      </c>
      <c r="Z24" s="84">
        <f t="shared" si="2"/>
        <v>20000</v>
      </c>
    </row>
    <row r="25" spans="1:26" ht="22.5" hidden="1" outlineLevel="1" x14ac:dyDescent="0.2">
      <c r="A25" s="137"/>
      <c r="B25" s="69"/>
      <c r="C25" s="52"/>
      <c r="D25" s="60" t="s">
        <v>28</v>
      </c>
      <c r="E25" s="42" t="s">
        <v>82</v>
      </c>
      <c r="F25" s="173" t="s">
        <v>0</v>
      </c>
      <c r="G25" s="183"/>
      <c r="H25" s="206">
        <v>25000</v>
      </c>
      <c r="I25" s="218">
        <f t="shared" si="0"/>
        <v>25000</v>
      </c>
      <c r="J25" s="83">
        <v>0</v>
      </c>
      <c r="K25" s="89">
        <v>0</v>
      </c>
      <c r="L25" s="83"/>
      <c r="M25" s="84"/>
      <c r="N25" s="83"/>
      <c r="O25" s="84"/>
      <c r="P25" s="83"/>
      <c r="Q25" s="84"/>
      <c r="R25" s="85"/>
      <c r="S25" s="84">
        <v>25000</v>
      </c>
      <c r="T25" s="83"/>
      <c r="U25" s="86"/>
      <c r="V25" s="83"/>
      <c r="W25" s="84"/>
      <c r="X25" s="83">
        <f t="shared" si="8"/>
        <v>0</v>
      </c>
      <c r="Y25" s="84">
        <f t="shared" si="8"/>
        <v>25000</v>
      </c>
      <c r="Z25" s="84">
        <f t="shared" si="2"/>
        <v>25000</v>
      </c>
    </row>
    <row r="26" spans="1:26" ht="22.5" hidden="1" outlineLevel="1" x14ac:dyDescent="0.2">
      <c r="A26" s="137"/>
      <c r="B26" s="69"/>
      <c r="C26" s="52"/>
      <c r="D26" s="60" t="s">
        <v>29</v>
      </c>
      <c r="E26" s="42" t="s">
        <v>82</v>
      </c>
      <c r="F26" s="173" t="s">
        <v>0</v>
      </c>
      <c r="G26" s="183"/>
      <c r="H26" s="206">
        <v>5000</v>
      </c>
      <c r="I26" s="218">
        <f t="shared" si="0"/>
        <v>5000</v>
      </c>
      <c r="J26" s="83">
        <v>0</v>
      </c>
      <c r="K26" s="89">
        <v>0</v>
      </c>
      <c r="L26" s="83"/>
      <c r="M26" s="84"/>
      <c r="N26" s="83"/>
      <c r="O26" s="84"/>
      <c r="P26" s="83"/>
      <c r="Q26" s="84"/>
      <c r="R26" s="85"/>
      <c r="S26" s="84">
        <v>5000</v>
      </c>
      <c r="T26" s="83"/>
      <c r="U26" s="86"/>
      <c r="V26" s="83"/>
      <c r="W26" s="84"/>
      <c r="X26" s="83">
        <f t="shared" si="8"/>
        <v>0</v>
      </c>
      <c r="Y26" s="84">
        <f t="shared" si="8"/>
        <v>5000</v>
      </c>
      <c r="Z26" s="84">
        <f t="shared" si="2"/>
        <v>5000</v>
      </c>
    </row>
    <row r="27" spans="1:26" ht="25.5" customHeight="1" collapsed="1" x14ac:dyDescent="0.2">
      <c r="A27" s="137">
        <v>30466395</v>
      </c>
      <c r="B27" s="69" t="s">
        <v>30</v>
      </c>
      <c r="C27" s="52" t="s">
        <v>13</v>
      </c>
      <c r="D27" s="60" t="s">
        <v>63</v>
      </c>
      <c r="E27" s="42" t="s">
        <v>91</v>
      </c>
      <c r="F27" s="173" t="s">
        <v>0</v>
      </c>
      <c r="G27" s="26">
        <v>0</v>
      </c>
      <c r="H27" s="207">
        <f>SUM(H28:H33)</f>
        <v>628500</v>
      </c>
      <c r="I27" s="219">
        <f t="shared" si="0"/>
        <v>628500</v>
      </c>
      <c r="J27" s="83">
        <f>SUM(J28:J33)</f>
        <v>0</v>
      </c>
      <c r="K27" s="89">
        <f t="shared" ref="K27" si="9">SUM(K28:K33)</f>
        <v>0</v>
      </c>
      <c r="L27" s="83">
        <f>SUM(L28:L33)</f>
        <v>0</v>
      </c>
      <c r="M27" s="84">
        <f t="shared" ref="M27:U27" si="10">SUM(M28:M33)</f>
        <v>0</v>
      </c>
      <c r="N27" s="83">
        <f t="shared" si="10"/>
        <v>0</v>
      </c>
      <c r="O27" s="84">
        <f t="shared" si="10"/>
        <v>0</v>
      </c>
      <c r="P27" s="83">
        <f t="shared" si="10"/>
        <v>0</v>
      </c>
      <c r="Q27" s="84">
        <f t="shared" si="10"/>
        <v>628500</v>
      </c>
      <c r="R27" s="85">
        <f t="shared" si="10"/>
        <v>0</v>
      </c>
      <c r="S27" s="84">
        <f t="shared" si="10"/>
        <v>0</v>
      </c>
      <c r="T27" s="83">
        <f t="shared" si="10"/>
        <v>0</v>
      </c>
      <c r="U27" s="86">
        <f t="shared" si="10"/>
        <v>0</v>
      </c>
      <c r="V27" s="83">
        <v>0</v>
      </c>
      <c r="W27" s="84">
        <v>0</v>
      </c>
      <c r="X27" s="87">
        <f>SUM(X28:X33)</f>
        <v>0</v>
      </c>
      <c r="Y27" s="84">
        <f>SUM(Y28:Y33)</f>
        <v>628500</v>
      </c>
      <c r="Z27" s="88">
        <f t="shared" si="2"/>
        <v>628500</v>
      </c>
    </row>
    <row r="28" spans="1:26" ht="22.5" hidden="1" outlineLevel="1" x14ac:dyDescent="0.2">
      <c r="A28" s="137"/>
      <c r="B28" s="69"/>
      <c r="C28" s="52"/>
      <c r="D28" s="60" t="s">
        <v>24</v>
      </c>
      <c r="E28" s="42" t="s">
        <v>82</v>
      </c>
      <c r="F28" s="173" t="s">
        <v>0</v>
      </c>
      <c r="G28" s="183"/>
      <c r="H28" s="206">
        <v>2500</v>
      </c>
      <c r="I28" s="218">
        <f t="shared" si="0"/>
        <v>2500</v>
      </c>
      <c r="J28" s="83">
        <v>0</v>
      </c>
      <c r="K28" s="89">
        <v>0</v>
      </c>
      <c r="L28" s="83"/>
      <c r="M28" s="84"/>
      <c r="N28" s="83"/>
      <c r="O28" s="84"/>
      <c r="P28" s="83"/>
      <c r="Q28" s="84">
        <v>2500</v>
      </c>
      <c r="R28" s="85"/>
      <c r="S28" s="84"/>
      <c r="T28" s="83"/>
      <c r="U28" s="86"/>
      <c r="V28" s="83"/>
      <c r="W28" s="84"/>
      <c r="X28" s="83">
        <f t="shared" si="8"/>
        <v>0</v>
      </c>
      <c r="Y28" s="84">
        <f t="shared" si="8"/>
        <v>2500</v>
      </c>
      <c r="Z28" s="84">
        <f t="shared" si="2"/>
        <v>2500</v>
      </c>
    </row>
    <row r="29" spans="1:26" ht="22.5" hidden="1" outlineLevel="1" x14ac:dyDescent="0.2">
      <c r="A29" s="137"/>
      <c r="B29" s="69"/>
      <c r="C29" s="52"/>
      <c r="D29" s="60" t="s">
        <v>25</v>
      </c>
      <c r="E29" s="42" t="s">
        <v>82</v>
      </c>
      <c r="F29" s="173" t="s">
        <v>0</v>
      </c>
      <c r="G29" s="183"/>
      <c r="H29" s="206">
        <f>25000+26000</f>
        <v>51000</v>
      </c>
      <c r="I29" s="218">
        <f t="shared" si="0"/>
        <v>51000</v>
      </c>
      <c r="J29" s="83">
        <v>0</v>
      </c>
      <c r="K29" s="89">
        <v>0</v>
      </c>
      <c r="L29" s="83"/>
      <c r="M29" s="84"/>
      <c r="N29" s="83"/>
      <c r="O29" s="84"/>
      <c r="P29" s="83"/>
      <c r="Q29" s="84">
        <f>25000+26000</f>
        <v>51000</v>
      </c>
      <c r="R29" s="85"/>
      <c r="S29" s="84"/>
      <c r="T29" s="83"/>
      <c r="U29" s="86"/>
      <c r="V29" s="83"/>
      <c r="W29" s="84"/>
      <c r="X29" s="83">
        <f t="shared" si="8"/>
        <v>0</v>
      </c>
      <c r="Y29" s="84">
        <f t="shared" si="8"/>
        <v>51000</v>
      </c>
      <c r="Z29" s="84">
        <f t="shared" si="2"/>
        <v>51000</v>
      </c>
    </row>
    <row r="30" spans="1:26" ht="22.5" hidden="1" outlineLevel="1" x14ac:dyDescent="0.2">
      <c r="A30" s="137"/>
      <c r="B30" s="69"/>
      <c r="C30" s="52"/>
      <c r="D30" s="60" t="s">
        <v>26</v>
      </c>
      <c r="E30" s="42" t="s">
        <v>82</v>
      </c>
      <c r="F30" s="173" t="s">
        <v>0</v>
      </c>
      <c r="G30" s="183"/>
      <c r="H30" s="206">
        <v>525000</v>
      </c>
      <c r="I30" s="218">
        <f t="shared" si="0"/>
        <v>525000</v>
      </c>
      <c r="J30" s="83">
        <v>0</v>
      </c>
      <c r="K30" s="89">
        <v>0</v>
      </c>
      <c r="L30" s="83"/>
      <c r="M30" s="84"/>
      <c r="N30" s="83"/>
      <c r="O30" s="84"/>
      <c r="P30" s="83"/>
      <c r="Q30" s="84">
        <v>525000</v>
      </c>
      <c r="R30" s="85"/>
      <c r="S30" s="84"/>
      <c r="T30" s="83"/>
      <c r="U30" s="86"/>
      <c r="V30" s="83"/>
      <c r="W30" s="84"/>
      <c r="X30" s="83">
        <f>J30+L30+N30+P30+R30+T30+V30</f>
        <v>0</v>
      </c>
      <c r="Y30" s="84">
        <f t="shared" si="8"/>
        <v>525000</v>
      </c>
      <c r="Z30" s="84">
        <f t="shared" si="2"/>
        <v>525000</v>
      </c>
    </row>
    <row r="31" spans="1:26" ht="22.5" hidden="1" outlineLevel="1" x14ac:dyDescent="0.2">
      <c r="A31" s="137"/>
      <c r="B31" s="69"/>
      <c r="C31" s="52"/>
      <c r="D31" s="60" t="s">
        <v>27</v>
      </c>
      <c r="E31" s="42" t="s">
        <v>82</v>
      </c>
      <c r="F31" s="173" t="s">
        <v>0</v>
      </c>
      <c r="G31" s="183"/>
      <c r="H31" s="206">
        <v>20000</v>
      </c>
      <c r="I31" s="218">
        <f t="shared" si="0"/>
        <v>20000</v>
      </c>
      <c r="J31" s="83">
        <v>0</v>
      </c>
      <c r="K31" s="89">
        <v>0</v>
      </c>
      <c r="L31" s="83"/>
      <c r="M31" s="84"/>
      <c r="N31" s="83"/>
      <c r="O31" s="84"/>
      <c r="P31" s="83"/>
      <c r="Q31" s="84">
        <v>20000</v>
      </c>
      <c r="R31" s="85"/>
      <c r="S31" s="84"/>
      <c r="T31" s="83"/>
      <c r="U31" s="86"/>
      <c r="V31" s="83"/>
      <c r="W31" s="84"/>
      <c r="X31" s="83">
        <f t="shared" si="8"/>
        <v>0</v>
      </c>
      <c r="Y31" s="84">
        <f>K31+M31+O31+Q31+S31+U31+W31</f>
        <v>20000</v>
      </c>
      <c r="Z31" s="84">
        <f t="shared" si="2"/>
        <v>20000</v>
      </c>
    </row>
    <row r="32" spans="1:26" ht="22.5" hidden="1" outlineLevel="1" x14ac:dyDescent="0.2">
      <c r="A32" s="137"/>
      <c r="B32" s="69"/>
      <c r="C32" s="52"/>
      <c r="D32" s="60" t="s">
        <v>28</v>
      </c>
      <c r="E32" s="42" t="s">
        <v>82</v>
      </c>
      <c r="F32" s="173" t="s">
        <v>0</v>
      </c>
      <c r="G32" s="183"/>
      <c r="H32" s="206">
        <v>25000</v>
      </c>
      <c r="I32" s="218">
        <f t="shared" si="0"/>
        <v>25000</v>
      </c>
      <c r="J32" s="83">
        <v>0</v>
      </c>
      <c r="K32" s="89">
        <v>0</v>
      </c>
      <c r="L32" s="83"/>
      <c r="M32" s="84"/>
      <c r="N32" s="83"/>
      <c r="O32" s="84"/>
      <c r="P32" s="83"/>
      <c r="Q32" s="84">
        <v>25000</v>
      </c>
      <c r="R32" s="85"/>
      <c r="S32" s="84"/>
      <c r="T32" s="83"/>
      <c r="U32" s="86"/>
      <c r="V32" s="83"/>
      <c r="W32" s="84"/>
      <c r="X32" s="83">
        <f t="shared" si="8"/>
        <v>0</v>
      </c>
      <c r="Y32" s="84">
        <f t="shared" si="8"/>
        <v>25000</v>
      </c>
      <c r="Z32" s="84">
        <f t="shared" si="2"/>
        <v>25000</v>
      </c>
    </row>
    <row r="33" spans="1:26" ht="22.5" hidden="1" outlineLevel="1" x14ac:dyDescent="0.2">
      <c r="A33" s="137"/>
      <c r="B33" s="69"/>
      <c r="C33" s="52"/>
      <c r="D33" s="60" t="s">
        <v>29</v>
      </c>
      <c r="E33" s="42" t="s">
        <v>82</v>
      </c>
      <c r="F33" s="173" t="s">
        <v>0</v>
      </c>
      <c r="G33" s="183"/>
      <c r="H33" s="206">
        <v>5000</v>
      </c>
      <c r="I33" s="218">
        <f t="shared" si="0"/>
        <v>5000</v>
      </c>
      <c r="J33" s="83">
        <v>0</v>
      </c>
      <c r="K33" s="89">
        <v>0</v>
      </c>
      <c r="L33" s="83"/>
      <c r="M33" s="84"/>
      <c r="N33" s="83"/>
      <c r="O33" s="84"/>
      <c r="P33" s="83"/>
      <c r="Q33" s="84">
        <v>5000</v>
      </c>
      <c r="R33" s="85"/>
      <c r="S33" s="84"/>
      <c r="T33" s="83"/>
      <c r="U33" s="86"/>
      <c r="V33" s="83"/>
      <c r="W33" s="84"/>
      <c r="X33" s="83">
        <f t="shared" si="8"/>
        <v>0</v>
      </c>
      <c r="Y33" s="84">
        <f t="shared" si="8"/>
        <v>5000</v>
      </c>
      <c r="Z33" s="84">
        <f t="shared" si="2"/>
        <v>5000</v>
      </c>
    </row>
    <row r="34" spans="1:26" ht="22.5" collapsed="1" x14ac:dyDescent="0.2">
      <c r="A34" s="137">
        <v>30155672</v>
      </c>
      <c r="B34" s="69" t="s">
        <v>30</v>
      </c>
      <c r="C34" s="52" t="s">
        <v>14</v>
      </c>
      <c r="D34" s="60" t="s">
        <v>64</v>
      </c>
      <c r="E34" s="42" t="s">
        <v>91</v>
      </c>
      <c r="F34" s="173" t="s">
        <v>0</v>
      </c>
      <c r="G34" s="26">
        <v>0</v>
      </c>
      <c r="H34" s="207">
        <f>SUM(H35:H40)</f>
        <v>628500</v>
      </c>
      <c r="I34" s="219">
        <f t="shared" si="0"/>
        <v>628500</v>
      </c>
      <c r="J34" s="83">
        <f>SUM(J35:J40)</f>
        <v>0</v>
      </c>
      <c r="K34" s="89">
        <f t="shared" ref="K34" si="11">SUM(K35:K40)</f>
        <v>0</v>
      </c>
      <c r="L34" s="83">
        <f>SUM(L35:L40)</f>
        <v>0</v>
      </c>
      <c r="M34" s="84">
        <f t="shared" ref="M34:W34" si="12">SUM(M35:M40)</f>
        <v>0</v>
      </c>
      <c r="N34" s="83">
        <f t="shared" si="12"/>
        <v>0</v>
      </c>
      <c r="O34" s="84">
        <f t="shared" si="12"/>
        <v>0</v>
      </c>
      <c r="P34" s="83">
        <f t="shared" si="12"/>
        <v>0</v>
      </c>
      <c r="Q34" s="84">
        <f t="shared" si="12"/>
        <v>628500</v>
      </c>
      <c r="R34" s="85">
        <f t="shared" si="12"/>
        <v>0</v>
      </c>
      <c r="S34" s="84">
        <f t="shared" si="12"/>
        <v>0</v>
      </c>
      <c r="T34" s="83">
        <f t="shared" si="12"/>
        <v>0</v>
      </c>
      <c r="U34" s="86">
        <f t="shared" si="12"/>
        <v>0</v>
      </c>
      <c r="V34" s="83">
        <f t="shared" si="12"/>
        <v>0</v>
      </c>
      <c r="W34" s="84">
        <f t="shared" si="12"/>
        <v>0</v>
      </c>
      <c r="X34" s="87">
        <f>SUM(X35:X40)</f>
        <v>0</v>
      </c>
      <c r="Y34" s="84">
        <f>SUM(Y35:Y40)</f>
        <v>628500</v>
      </c>
      <c r="Z34" s="88">
        <f t="shared" si="2"/>
        <v>628500</v>
      </c>
    </row>
    <row r="35" spans="1:26" ht="14.25" hidden="1" customHeight="1" outlineLevel="1" x14ac:dyDescent="0.2">
      <c r="A35" s="137"/>
      <c r="B35" s="69"/>
      <c r="C35" s="52"/>
      <c r="D35" s="60" t="s">
        <v>24</v>
      </c>
      <c r="E35" s="41"/>
      <c r="F35" s="173" t="s">
        <v>0</v>
      </c>
      <c r="G35" s="183"/>
      <c r="H35" s="206">
        <v>2500</v>
      </c>
      <c r="I35" s="218">
        <f t="shared" si="0"/>
        <v>2500</v>
      </c>
      <c r="J35" s="83">
        <v>0</v>
      </c>
      <c r="K35" s="89">
        <v>0</v>
      </c>
      <c r="L35" s="83"/>
      <c r="M35" s="84"/>
      <c r="N35" s="83"/>
      <c r="O35" s="84"/>
      <c r="P35" s="83"/>
      <c r="Q35" s="84">
        <v>2500</v>
      </c>
      <c r="R35" s="85"/>
      <c r="S35" s="84"/>
      <c r="T35" s="83"/>
      <c r="U35" s="86"/>
      <c r="V35" s="83"/>
      <c r="W35" s="84"/>
      <c r="X35" s="83">
        <f t="shared" si="8"/>
        <v>0</v>
      </c>
      <c r="Y35" s="84">
        <f t="shared" si="8"/>
        <v>2500</v>
      </c>
      <c r="Z35" s="84">
        <f t="shared" si="2"/>
        <v>2500</v>
      </c>
    </row>
    <row r="36" spans="1:26" ht="14.25" hidden="1" customHeight="1" outlineLevel="1" x14ac:dyDescent="0.2">
      <c r="A36" s="137"/>
      <c r="B36" s="69"/>
      <c r="C36" s="52"/>
      <c r="D36" s="60" t="s">
        <v>25</v>
      </c>
      <c r="E36" s="41"/>
      <c r="F36" s="173" t="s">
        <v>0</v>
      </c>
      <c r="G36" s="183"/>
      <c r="H36" s="206">
        <f>25000+26000</f>
        <v>51000</v>
      </c>
      <c r="I36" s="218">
        <f t="shared" si="0"/>
        <v>51000</v>
      </c>
      <c r="J36" s="83">
        <v>0</v>
      </c>
      <c r="K36" s="89">
        <v>0</v>
      </c>
      <c r="L36" s="83"/>
      <c r="M36" s="84"/>
      <c r="N36" s="83"/>
      <c r="O36" s="84"/>
      <c r="P36" s="83"/>
      <c r="Q36" s="84">
        <f>25000+26000</f>
        <v>51000</v>
      </c>
      <c r="R36" s="85"/>
      <c r="S36" s="84"/>
      <c r="T36" s="83"/>
      <c r="U36" s="86"/>
      <c r="V36" s="83"/>
      <c r="W36" s="84"/>
      <c r="X36" s="83">
        <f t="shared" si="8"/>
        <v>0</v>
      </c>
      <c r="Y36" s="84">
        <f t="shared" si="8"/>
        <v>51000</v>
      </c>
      <c r="Z36" s="84">
        <f t="shared" si="2"/>
        <v>51000</v>
      </c>
    </row>
    <row r="37" spans="1:26" ht="14.25" hidden="1" customHeight="1" outlineLevel="1" x14ac:dyDescent="0.2">
      <c r="A37" s="137"/>
      <c r="B37" s="69"/>
      <c r="C37" s="52"/>
      <c r="D37" s="60" t="s">
        <v>26</v>
      </c>
      <c r="E37" s="41"/>
      <c r="F37" s="173" t="s">
        <v>0</v>
      </c>
      <c r="G37" s="183"/>
      <c r="H37" s="206">
        <v>525000</v>
      </c>
      <c r="I37" s="218">
        <f t="shared" si="0"/>
        <v>525000</v>
      </c>
      <c r="J37" s="83">
        <v>0</v>
      </c>
      <c r="K37" s="89">
        <v>0</v>
      </c>
      <c r="L37" s="83"/>
      <c r="M37" s="84"/>
      <c r="N37" s="83"/>
      <c r="O37" s="84"/>
      <c r="P37" s="83"/>
      <c r="Q37" s="84">
        <v>525000</v>
      </c>
      <c r="R37" s="85"/>
      <c r="S37" s="84"/>
      <c r="T37" s="83"/>
      <c r="U37" s="86"/>
      <c r="V37" s="83"/>
      <c r="W37" s="84"/>
      <c r="X37" s="83">
        <f>J37+L37+N37+P37+R37+T37+V37</f>
        <v>0</v>
      </c>
      <c r="Y37" s="84">
        <f t="shared" si="8"/>
        <v>525000</v>
      </c>
      <c r="Z37" s="84">
        <f t="shared" si="2"/>
        <v>525000</v>
      </c>
    </row>
    <row r="38" spans="1:26" ht="14.25" hidden="1" customHeight="1" outlineLevel="1" x14ac:dyDescent="0.2">
      <c r="A38" s="137"/>
      <c r="B38" s="69"/>
      <c r="C38" s="52"/>
      <c r="D38" s="60" t="s">
        <v>27</v>
      </c>
      <c r="E38" s="41"/>
      <c r="F38" s="173" t="s">
        <v>0</v>
      </c>
      <c r="G38" s="183"/>
      <c r="H38" s="206">
        <v>20000</v>
      </c>
      <c r="I38" s="218">
        <f t="shared" ref="I38:I69" si="13">G38+H38</f>
        <v>20000</v>
      </c>
      <c r="J38" s="83">
        <v>0</v>
      </c>
      <c r="K38" s="89">
        <v>0</v>
      </c>
      <c r="L38" s="83"/>
      <c r="M38" s="84"/>
      <c r="N38" s="83"/>
      <c r="O38" s="84"/>
      <c r="P38" s="83"/>
      <c r="Q38" s="84">
        <v>20000</v>
      </c>
      <c r="R38" s="85"/>
      <c r="S38" s="84"/>
      <c r="T38" s="83"/>
      <c r="U38" s="86"/>
      <c r="V38" s="83"/>
      <c r="W38" s="84"/>
      <c r="X38" s="83">
        <f t="shared" si="8"/>
        <v>0</v>
      </c>
      <c r="Y38" s="84">
        <f>K38+M38+O38+Q38+S38+U38+W38</f>
        <v>20000</v>
      </c>
      <c r="Z38" s="84">
        <f t="shared" si="2"/>
        <v>20000</v>
      </c>
    </row>
    <row r="39" spans="1:26" ht="14.25" hidden="1" customHeight="1" outlineLevel="1" x14ac:dyDescent="0.2">
      <c r="A39" s="137"/>
      <c r="B39" s="69"/>
      <c r="C39" s="52"/>
      <c r="D39" s="60" t="s">
        <v>28</v>
      </c>
      <c r="E39" s="41"/>
      <c r="F39" s="173" t="s">
        <v>0</v>
      </c>
      <c r="G39" s="183"/>
      <c r="H39" s="206">
        <v>25000</v>
      </c>
      <c r="I39" s="218">
        <f t="shared" si="13"/>
        <v>25000</v>
      </c>
      <c r="J39" s="83">
        <v>0</v>
      </c>
      <c r="K39" s="89">
        <v>0</v>
      </c>
      <c r="L39" s="83"/>
      <c r="M39" s="84"/>
      <c r="N39" s="83"/>
      <c r="O39" s="84"/>
      <c r="P39" s="83"/>
      <c r="Q39" s="84">
        <v>25000</v>
      </c>
      <c r="R39" s="85"/>
      <c r="S39" s="84"/>
      <c r="T39" s="83"/>
      <c r="U39" s="86"/>
      <c r="V39" s="83"/>
      <c r="W39" s="84"/>
      <c r="X39" s="83">
        <f t="shared" si="8"/>
        <v>0</v>
      </c>
      <c r="Y39" s="84">
        <f t="shared" si="8"/>
        <v>25000</v>
      </c>
      <c r="Z39" s="84">
        <f t="shared" si="2"/>
        <v>25000</v>
      </c>
    </row>
    <row r="40" spans="1:26" ht="14.25" hidden="1" customHeight="1" outlineLevel="1" x14ac:dyDescent="0.2">
      <c r="A40" s="137"/>
      <c r="B40" s="69"/>
      <c r="C40" s="52"/>
      <c r="D40" s="60" t="s">
        <v>29</v>
      </c>
      <c r="E40" s="41"/>
      <c r="F40" s="175" t="s">
        <v>0</v>
      </c>
      <c r="G40" s="183"/>
      <c r="H40" s="206">
        <v>5000</v>
      </c>
      <c r="I40" s="218">
        <f t="shared" si="13"/>
        <v>5000</v>
      </c>
      <c r="J40" s="83">
        <v>0</v>
      </c>
      <c r="K40" s="89">
        <v>0</v>
      </c>
      <c r="L40" s="83"/>
      <c r="M40" s="84"/>
      <c r="N40" s="83"/>
      <c r="O40" s="84"/>
      <c r="P40" s="83"/>
      <c r="Q40" s="84">
        <v>5000</v>
      </c>
      <c r="R40" s="85"/>
      <c r="S40" s="84"/>
      <c r="T40" s="83"/>
      <c r="U40" s="86"/>
      <c r="V40" s="83"/>
      <c r="W40" s="84"/>
      <c r="X40" s="83">
        <f t="shared" si="8"/>
        <v>0</v>
      </c>
      <c r="Y40" s="84">
        <f t="shared" si="8"/>
        <v>5000</v>
      </c>
      <c r="Z40" s="84">
        <f t="shared" si="2"/>
        <v>5000</v>
      </c>
    </row>
    <row r="41" spans="1:26" ht="24" collapsed="1" x14ac:dyDescent="0.2">
      <c r="A41" s="137">
        <v>40000590</v>
      </c>
      <c r="B41" s="69" t="s">
        <v>32</v>
      </c>
      <c r="C41" s="52" t="s">
        <v>8</v>
      </c>
      <c r="D41" s="191" t="s">
        <v>65</v>
      </c>
      <c r="E41" s="41" t="s">
        <v>23</v>
      </c>
      <c r="F41" s="173" t="s">
        <v>62</v>
      </c>
      <c r="G41" s="26">
        <f>G42+G43+G44+G45+G46+G47</f>
        <v>8775966</v>
      </c>
      <c r="H41" s="207">
        <f>SUM(H42:H47)</f>
        <v>29699201</v>
      </c>
      <c r="I41" s="219">
        <f t="shared" si="13"/>
        <v>38475167</v>
      </c>
      <c r="J41" s="83">
        <f>SUM(J42:J47)</f>
        <v>0</v>
      </c>
      <c r="K41" s="89">
        <f t="shared" ref="K41" si="14">SUM(K42:K47)</f>
        <v>0</v>
      </c>
      <c r="L41" s="83">
        <f>SUM(L43:L47)</f>
        <v>13900</v>
      </c>
      <c r="M41" s="84">
        <f>SUM(M42:M47)</f>
        <v>0</v>
      </c>
      <c r="N41" s="83">
        <f t="shared" ref="N41:Z41" si="15">N42+N43+N44+N45+N46+N47</f>
        <v>116218</v>
      </c>
      <c r="O41" s="84">
        <f t="shared" si="15"/>
        <v>11683700</v>
      </c>
      <c r="P41" s="83">
        <f t="shared" si="15"/>
        <v>2013209</v>
      </c>
      <c r="Q41" s="84">
        <f t="shared" si="15"/>
        <v>17477098</v>
      </c>
      <c r="R41" s="85">
        <f t="shared" si="15"/>
        <v>6632639</v>
      </c>
      <c r="S41" s="84">
        <f t="shared" si="15"/>
        <v>538403</v>
      </c>
      <c r="T41" s="83">
        <f t="shared" si="15"/>
        <v>0</v>
      </c>
      <c r="U41" s="86">
        <f t="shared" si="15"/>
        <v>0</v>
      </c>
      <c r="V41" s="83">
        <f t="shared" si="15"/>
        <v>0</v>
      </c>
      <c r="W41" s="84">
        <f t="shared" si="15"/>
        <v>0</v>
      </c>
      <c r="X41" s="83">
        <f>SUM(X42:X47)</f>
        <v>8775966</v>
      </c>
      <c r="Y41" s="84">
        <f>SUM(Y42:Y47)</f>
        <v>29699201</v>
      </c>
      <c r="Z41" s="88">
        <f t="shared" si="15"/>
        <v>38475167</v>
      </c>
    </row>
    <row r="42" spans="1:26" ht="14.25" hidden="1" customHeight="1" outlineLevel="1" x14ac:dyDescent="0.2">
      <c r="A42" s="137"/>
      <c r="B42" s="69"/>
      <c r="C42" s="52"/>
      <c r="D42" s="60" t="s">
        <v>33</v>
      </c>
      <c r="E42" s="41"/>
      <c r="F42" s="173" t="s">
        <v>55</v>
      </c>
      <c r="G42" s="183">
        <v>3529</v>
      </c>
      <c r="H42" s="206">
        <v>0</v>
      </c>
      <c r="I42" s="218">
        <f t="shared" si="13"/>
        <v>3529</v>
      </c>
      <c r="J42" s="83">
        <v>0</v>
      </c>
      <c r="K42" s="89">
        <v>0</v>
      </c>
      <c r="L42" s="83">
        <v>0</v>
      </c>
      <c r="M42" s="84">
        <v>0</v>
      </c>
      <c r="N42" s="83">
        <v>1720</v>
      </c>
      <c r="O42" s="84">
        <v>0</v>
      </c>
      <c r="P42" s="83">
        <v>1809</v>
      </c>
      <c r="Q42" s="84">
        <v>0</v>
      </c>
      <c r="R42" s="85">
        <v>0</v>
      </c>
      <c r="S42" s="84">
        <v>0</v>
      </c>
      <c r="T42" s="83">
        <v>0</v>
      </c>
      <c r="U42" s="86">
        <v>0</v>
      </c>
      <c r="V42" s="83">
        <v>0</v>
      </c>
      <c r="W42" s="84">
        <v>0</v>
      </c>
      <c r="X42" s="83">
        <f t="shared" si="8"/>
        <v>3529</v>
      </c>
      <c r="Y42" s="84">
        <f t="shared" si="8"/>
        <v>0</v>
      </c>
      <c r="Z42" s="84">
        <f t="shared" ref="Z42:Z49" si="16">X42+Y42</f>
        <v>3529</v>
      </c>
    </row>
    <row r="43" spans="1:26" ht="14.25" hidden="1" customHeight="1" outlineLevel="1" x14ac:dyDescent="0.2">
      <c r="A43" s="137"/>
      <c r="B43" s="69"/>
      <c r="C43" s="52"/>
      <c r="D43" s="60" t="s">
        <v>25</v>
      </c>
      <c r="E43" s="41"/>
      <c r="F43" s="173" t="s">
        <v>55</v>
      </c>
      <c r="G43" s="183">
        <v>286048</v>
      </c>
      <c r="H43" s="206">
        <v>0</v>
      </c>
      <c r="I43" s="218">
        <f t="shared" si="13"/>
        <v>286048</v>
      </c>
      <c r="J43" s="83">
        <v>0</v>
      </c>
      <c r="K43" s="89">
        <v>0</v>
      </c>
      <c r="L43" s="83">
        <v>13900</v>
      </c>
      <c r="M43" s="84">
        <v>0</v>
      </c>
      <c r="N43" s="83">
        <v>112498</v>
      </c>
      <c r="O43" s="84">
        <v>0</v>
      </c>
      <c r="P43" s="83">
        <v>116400</v>
      </c>
      <c r="Q43" s="84">
        <v>0</v>
      </c>
      <c r="R43" s="85">
        <v>43250</v>
      </c>
      <c r="S43" s="84">
        <v>0</v>
      </c>
      <c r="T43" s="83">
        <v>0</v>
      </c>
      <c r="U43" s="86">
        <v>0</v>
      </c>
      <c r="V43" s="83">
        <v>0</v>
      </c>
      <c r="W43" s="84">
        <v>0</v>
      </c>
      <c r="X43" s="83">
        <f>J43+L43+N43+P43+R43+T43+V43</f>
        <v>286048</v>
      </c>
      <c r="Y43" s="84">
        <f t="shared" si="8"/>
        <v>0</v>
      </c>
      <c r="Z43" s="84">
        <f t="shared" si="16"/>
        <v>286048</v>
      </c>
    </row>
    <row r="44" spans="1:26" ht="14.25" hidden="1" customHeight="1" outlineLevel="1" x14ac:dyDescent="0.2">
      <c r="A44" s="137"/>
      <c r="B44" s="69"/>
      <c r="C44" s="52"/>
      <c r="D44" s="60" t="s">
        <v>26</v>
      </c>
      <c r="E44" s="41"/>
      <c r="F44" s="173" t="s">
        <v>62</v>
      </c>
      <c r="G44" s="183">
        <v>5213346</v>
      </c>
      <c r="H44" s="206">
        <v>29394769</v>
      </c>
      <c r="I44" s="218">
        <f t="shared" si="13"/>
        <v>34608115</v>
      </c>
      <c r="J44" s="83">
        <v>0</v>
      </c>
      <c r="K44" s="89">
        <v>0</v>
      </c>
      <c r="L44" s="83">
        <v>0</v>
      </c>
      <c r="M44" s="84">
        <v>0</v>
      </c>
      <c r="N44" s="83">
        <v>0</v>
      </c>
      <c r="O44" s="84">
        <v>11683700</v>
      </c>
      <c r="P44" s="83">
        <v>0</v>
      </c>
      <c r="Q44" s="84">
        <v>17477098</v>
      </c>
      <c r="R44" s="85">
        <v>5213346</v>
      </c>
      <c r="S44" s="84">
        <v>233971</v>
      </c>
      <c r="T44" s="83">
        <v>0</v>
      </c>
      <c r="U44" s="86">
        <v>0</v>
      </c>
      <c r="V44" s="83">
        <v>0</v>
      </c>
      <c r="W44" s="84">
        <v>0</v>
      </c>
      <c r="X44" s="83">
        <f t="shared" si="8"/>
        <v>5213346</v>
      </c>
      <c r="Y44" s="84">
        <f t="shared" si="8"/>
        <v>29394769</v>
      </c>
      <c r="Z44" s="84">
        <f t="shared" si="16"/>
        <v>34608115</v>
      </c>
    </row>
    <row r="45" spans="1:26" ht="14.25" hidden="1" customHeight="1" outlineLevel="1" x14ac:dyDescent="0.2">
      <c r="A45" s="137"/>
      <c r="B45" s="69"/>
      <c r="C45" s="52"/>
      <c r="D45" s="60" t="s">
        <v>34</v>
      </c>
      <c r="E45" s="41"/>
      <c r="F45" s="173" t="s">
        <v>62</v>
      </c>
      <c r="G45" s="183">
        <v>1399613</v>
      </c>
      <c r="H45" s="206">
        <v>105348</v>
      </c>
      <c r="I45" s="218">
        <f t="shared" si="13"/>
        <v>1504961</v>
      </c>
      <c r="J45" s="83">
        <v>0</v>
      </c>
      <c r="K45" s="89">
        <v>0</v>
      </c>
      <c r="L45" s="83">
        <v>0</v>
      </c>
      <c r="M45" s="84">
        <v>0</v>
      </c>
      <c r="N45" s="83">
        <v>0</v>
      </c>
      <c r="O45" s="84">
        <v>0</v>
      </c>
      <c r="P45" s="83">
        <v>839000</v>
      </c>
      <c r="Q45" s="84">
        <v>0</v>
      </c>
      <c r="R45" s="85">
        <v>560613</v>
      </c>
      <c r="S45" s="84">
        <v>105348</v>
      </c>
      <c r="T45" s="83">
        <v>0</v>
      </c>
      <c r="U45" s="86">
        <v>0</v>
      </c>
      <c r="V45" s="83">
        <v>0</v>
      </c>
      <c r="W45" s="84">
        <v>0</v>
      </c>
      <c r="X45" s="83">
        <f t="shared" si="8"/>
        <v>1399613</v>
      </c>
      <c r="Y45" s="84">
        <f>K45+M45+O45+Q45+S45+U45+W45</f>
        <v>105348</v>
      </c>
      <c r="Z45" s="84">
        <f t="shared" si="16"/>
        <v>1504961</v>
      </c>
    </row>
    <row r="46" spans="1:26" ht="14.25" hidden="1" customHeight="1" outlineLevel="1" x14ac:dyDescent="0.2">
      <c r="A46" s="137"/>
      <c r="B46" s="69"/>
      <c r="C46" s="52"/>
      <c r="D46" s="60" t="s">
        <v>28</v>
      </c>
      <c r="E46" s="41"/>
      <c r="F46" s="173" t="s">
        <v>62</v>
      </c>
      <c r="G46" s="183">
        <v>1783142</v>
      </c>
      <c r="H46" s="206">
        <v>199084</v>
      </c>
      <c r="I46" s="218">
        <f t="shared" si="13"/>
        <v>1982226</v>
      </c>
      <c r="J46" s="83">
        <v>0</v>
      </c>
      <c r="K46" s="89">
        <v>0</v>
      </c>
      <c r="L46" s="83">
        <v>0</v>
      </c>
      <c r="M46" s="84">
        <v>0</v>
      </c>
      <c r="N46" s="83">
        <v>0</v>
      </c>
      <c r="O46" s="84">
        <v>0</v>
      </c>
      <c r="P46" s="83">
        <v>1054000</v>
      </c>
      <c r="Q46" s="84">
        <v>0</v>
      </c>
      <c r="R46" s="85">
        <v>729142</v>
      </c>
      <c r="S46" s="84">
        <v>199084</v>
      </c>
      <c r="T46" s="83">
        <v>0</v>
      </c>
      <c r="U46" s="86">
        <v>0</v>
      </c>
      <c r="V46" s="83">
        <v>0</v>
      </c>
      <c r="W46" s="84">
        <v>0</v>
      </c>
      <c r="X46" s="83">
        <f t="shared" si="8"/>
        <v>1783142</v>
      </c>
      <c r="Y46" s="84">
        <f t="shared" si="8"/>
        <v>199084</v>
      </c>
      <c r="Z46" s="84">
        <f t="shared" si="16"/>
        <v>1982226</v>
      </c>
    </row>
    <row r="47" spans="1:26" ht="14.25" hidden="1" customHeight="1" outlineLevel="1" x14ac:dyDescent="0.2">
      <c r="A47" s="137"/>
      <c r="B47" s="69"/>
      <c r="C47" s="52"/>
      <c r="D47" s="60" t="s">
        <v>35</v>
      </c>
      <c r="E47" s="41"/>
      <c r="F47" s="173" t="s">
        <v>55</v>
      </c>
      <c r="G47" s="183">
        <v>90288</v>
      </c>
      <c r="H47" s="206">
        <v>0</v>
      </c>
      <c r="I47" s="218">
        <f t="shared" si="13"/>
        <v>90288</v>
      </c>
      <c r="J47" s="83">
        <v>0</v>
      </c>
      <c r="K47" s="89">
        <v>0</v>
      </c>
      <c r="L47" s="83">
        <v>0</v>
      </c>
      <c r="M47" s="84">
        <v>0</v>
      </c>
      <c r="N47" s="83">
        <v>2000</v>
      </c>
      <c r="O47" s="84">
        <v>0</v>
      </c>
      <c r="P47" s="83">
        <v>2000</v>
      </c>
      <c r="Q47" s="84">
        <v>0</v>
      </c>
      <c r="R47" s="85">
        <v>86288</v>
      </c>
      <c r="S47" s="84">
        <v>0</v>
      </c>
      <c r="T47" s="83">
        <v>0</v>
      </c>
      <c r="U47" s="86">
        <v>0</v>
      </c>
      <c r="V47" s="83">
        <v>0</v>
      </c>
      <c r="W47" s="84">
        <v>0</v>
      </c>
      <c r="X47" s="83">
        <f t="shared" si="8"/>
        <v>90288</v>
      </c>
      <c r="Y47" s="84">
        <f t="shared" si="8"/>
        <v>0</v>
      </c>
      <c r="Z47" s="84">
        <f t="shared" si="16"/>
        <v>90288</v>
      </c>
    </row>
    <row r="48" spans="1:26" ht="40.5" customHeight="1" collapsed="1" x14ac:dyDescent="0.2">
      <c r="A48" s="138">
        <v>30353323</v>
      </c>
      <c r="B48" s="69" t="s">
        <v>32</v>
      </c>
      <c r="C48" s="52" t="s">
        <v>8</v>
      </c>
      <c r="D48" s="60" t="s">
        <v>61</v>
      </c>
      <c r="E48" s="41" t="s">
        <v>10</v>
      </c>
      <c r="F48" s="173" t="s">
        <v>55</v>
      </c>
      <c r="G48" s="160">
        <v>56000</v>
      </c>
      <c r="H48" s="207">
        <v>0</v>
      </c>
      <c r="I48" s="219">
        <f t="shared" si="13"/>
        <v>56000</v>
      </c>
      <c r="J48" s="83">
        <v>0</v>
      </c>
      <c r="K48" s="89">
        <v>0</v>
      </c>
      <c r="L48" s="83">
        <v>56000</v>
      </c>
      <c r="M48" s="84">
        <v>0</v>
      </c>
      <c r="N48" s="83">
        <v>0</v>
      </c>
      <c r="O48" s="84">
        <v>0</v>
      </c>
      <c r="P48" s="83">
        <v>0</v>
      </c>
      <c r="Q48" s="84">
        <v>0</v>
      </c>
      <c r="R48" s="85">
        <v>0</v>
      </c>
      <c r="S48" s="84">
        <v>0</v>
      </c>
      <c r="T48" s="83">
        <v>0</v>
      </c>
      <c r="U48" s="86">
        <v>0</v>
      </c>
      <c r="V48" s="83">
        <v>0</v>
      </c>
      <c r="W48" s="84">
        <v>0</v>
      </c>
      <c r="X48" s="83">
        <f>J48+L48+N48+P48+R48+T48+V48</f>
        <v>56000</v>
      </c>
      <c r="Y48" s="84">
        <f t="shared" ref="Y48:Y49" si="17">K48+M48+O48+Q48+S48+U48+W48</f>
        <v>0</v>
      </c>
      <c r="Z48" s="88">
        <f t="shared" si="16"/>
        <v>56000</v>
      </c>
    </row>
    <row r="49" spans="1:26" ht="39.75" customHeight="1" x14ac:dyDescent="0.2">
      <c r="A49" s="138">
        <v>30353323</v>
      </c>
      <c r="B49" s="69" t="s">
        <v>32</v>
      </c>
      <c r="C49" s="52" t="s">
        <v>8</v>
      </c>
      <c r="D49" s="60" t="s">
        <v>61</v>
      </c>
      <c r="E49" s="41" t="s">
        <v>23</v>
      </c>
      <c r="F49" s="173" t="s">
        <v>55</v>
      </c>
      <c r="G49" s="160">
        <v>4668728</v>
      </c>
      <c r="H49" s="207">
        <v>0</v>
      </c>
      <c r="I49" s="219">
        <f t="shared" si="13"/>
        <v>4668728</v>
      </c>
      <c r="J49" s="83">
        <v>0</v>
      </c>
      <c r="K49" s="89">
        <v>0</v>
      </c>
      <c r="L49" s="83">
        <v>0</v>
      </c>
      <c r="M49" s="84">
        <v>0</v>
      </c>
      <c r="N49" s="83">
        <v>933746</v>
      </c>
      <c r="O49" s="84">
        <v>0</v>
      </c>
      <c r="P49" s="83">
        <v>1867491</v>
      </c>
      <c r="Q49" s="84">
        <v>0</v>
      </c>
      <c r="R49" s="85">
        <v>1867491</v>
      </c>
      <c r="S49" s="84">
        <v>0</v>
      </c>
      <c r="T49" s="83">
        <v>0</v>
      </c>
      <c r="U49" s="86">
        <v>0</v>
      </c>
      <c r="V49" s="83">
        <v>0</v>
      </c>
      <c r="W49" s="84">
        <v>0</v>
      </c>
      <c r="X49" s="83">
        <f>J49+L49+N49+P49+R49+T49+V49</f>
        <v>4668728</v>
      </c>
      <c r="Y49" s="84">
        <f t="shared" si="17"/>
        <v>0</v>
      </c>
      <c r="Z49" s="88">
        <f t="shared" si="16"/>
        <v>4668728</v>
      </c>
    </row>
    <row r="50" spans="1:26" ht="15" x14ac:dyDescent="0.2">
      <c r="A50" s="137">
        <v>30466384</v>
      </c>
      <c r="B50" s="69" t="s">
        <v>32</v>
      </c>
      <c r="C50" s="52" t="s">
        <v>8</v>
      </c>
      <c r="D50" s="60" t="s">
        <v>17</v>
      </c>
      <c r="E50" s="41" t="s">
        <v>23</v>
      </c>
      <c r="F50" s="173" t="s">
        <v>0</v>
      </c>
      <c r="G50" s="160">
        <v>0</v>
      </c>
      <c r="H50" s="207">
        <f>SUM(H51:H56)</f>
        <v>1401333</v>
      </c>
      <c r="I50" s="219">
        <f t="shared" si="13"/>
        <v>1401333</v>
      </c>
      <c r="J50" s="83">
        <f>SUM(J51:J56)</f>
        <v>0</v>
      </c>
      <c r="K50" s="89">
        <f t="shared" ref="K50" si="18">SUM(K51:K56)</f>
        <v>0</v>
      </c>
      <c r="L50" s="83">
        <v>0</v>
      </c>
      <c r="M50" s="84">
        <v>0</v>
      </c>
      <c r="N50" s="83">
        <f>N51+N52+N53+N54+N55+N56</f>
        <v>0</v>
      </c>
      <c r="O50" s="84">
        <f>SUM(O51:O56)</f>
        <v>840530</v>
      </c>
      <c r="P50" s="83">
        <f>SUM(P51:P56)</f>
        <v>0</v>
      </c>
      <c r="Q50" s="89">
        <f>Q51+Q52+Q53+Q54+Q55+Q56</f>
        <v>560803</v>
      </c>
      <c r="R50" s="85">
        <v>0</v>
      </c>
      <c r="S50" s="84">
        <v>0</v>
      </c>
      <c r="T50" s="83">
        <v>0</v>
      </c>
      <c r="U50" s="86">
        <v>0</v>
      </c>
      <c r="V50" s="83">
        <v>0</v>
      </c>
      <c r="W50" s="84">
        <v>0</v>
      </c>
      <c r="X50" s="83">
        <f>SUM(X51:X56)</f>
        <v>0</v>
      </c>
      <c r="Y50" s="84">
        <f>SUM(Y51:Y56)</f>
        <v>1401333</v>
      </c>
      <c r="Z50" s="90">
        <f t="shared" ref="Z50:Z69" si="19">X50+Y50</f>
        <v>1401333</v>
      </c>
    </row>
    <row r="51" spans="1:26" ht="14.25" hidden="1" customHeight="1" outlineLevel="1" x14ac:dyDescent="0.2">
      <c r="A51" s="137"/>
      <c r="B51" s="69"/>
      <c r="C51" s="52"/>
      <c r="D51" s="60" t="s">
        <v>24</v>
      </c>
      <c r="E51" s="41"/>
      <c r="F51" s="173" t="s">
        <v>0</v>
      </c>
      <c r="G51" s="33"/>
      <c r="H51" s="206">
        <v>2000</v>
      </c>
      <c r="I51" s="218">
        <f t="shared" si="13"/>
        <v>2000</v>
      </c>
      <c r="J51" s="83">
        <v>0</v>
      </c>
      <c r="K51" s="89">
        <v>0</v>
      </c>
      <c r="L51" s="83">
        <v>0</v>
      </c>
      <c r="M51" s="84">
        <v>0</v>
      </c>
      <c r="N51" s="83">
        <v>0</v>
      </c>
      <c r="O51" s="84">
        <v>2000</v>
      </c>
      <c r="P51" s="83">
        <v>0</v>
      </c>
      <c r="Q51" s="89">
        <v>0</v>
      </c>
      <c r="R51" s="85">
        <v>0</v>
      </c>
      <c r="S51" s="84">
        <v>0</v>
      </c>
      <c r="T51" s="83">
        <v>0</v>
      </c>
      <c r="U51" s="86">
        <v>0</v>
      </c>
      <c r="V51" s="83">
        <v>0</v>
      </c>
      <c r="W51" s="84">
        <v>0</v>
      </c>
      <c r="X51" s="83">
        <f t="shared" ref="X51:Y69" si="20">J51+L51+N51++P51+R51+T51+V51</f>
        <v>0</v>
      </c>
      <c r="Y51" s="84">
        <f t="shared" si="20"/>
        <v>2000</v>
      </c>
      <c r="Z51" s="91">
        <f t="shared" si="19"/>
        <v>2000</v>
      </c>
    </row>
    <row r="52" spans="1:26" ht="14.25" hidden="1" customHeight="1" outlineLevel="1" x14ac:dyDescent="0.2">
      <c r="A52" s="137"/>
      <c r="B52" s="69"/>
      <c r="C52" s="52"/>
      <c r="D52" s="60" t="s">
        <v>25</v>
      </c>
      <c r="E52" s="41"/>
      <c r="F52" s="173" t="s">
        <v>0</v>
      </c>
      <c r="G52" s="33"/>
      <c r="H52" s="206">
        <f>12*(2500+2000)</f>
        <v>54000</v>
      </c>
      <c r="I52" s="218">
        <f t="shared" si="13"/>
        <v>54000</v>
      </c>
      <c r="J52" s="83">
        <v>0</v>
      </c>
      <c r="K52" s="89">
        <v>0</v>
      </c>
      <c r="L52" s="83">
        <v>0</v>
      </c>
      <c r="M52" s="84">
        <v>0</v>
      </c>
      <c r="N52" s="83">
        <v>0</v>
      </c>
      <c r="O52" s="84">
        <v>31000</v>
      </c>
      <c r="P52" s="83">
        <v>0</v>
      </c>
      <c r="Q52" s="89">
        <v>23000</v>
      </c>
      <c r="R52" s="85">
        <v>0</v>
      </c>
      <c r="S52" s="84">
        <v>0</v>
      </c>
      <c r="T52" s="83">
        <v>0</v>
      </c>
      <c r="U52" s="86">
        <v>0</v>
      </c>
      <c r="V52" s="83">
        <v>0</v>
      </c>
      <c r="W52" s="84">
        <v>0</v>
      </c>
      <c r="X52" s="83">
        <f t="shared" si="20"/>
        <v>0</v>
      </c>
      <c r="Y52" s="84">
        <f t="shared" si="20"/>
        <v>54000</v>
      </c>
      <c r="Z52" s="91">
        <f t="shared" si="19"/>
        <v>54000</v>
      </c>
    </row>
    <row r="53" spans="1:26" ht="14.25" hidden="1" customHeight="1" outlineLevel="1" x14ac:dyDescent="0.2">
      <c r="A53" s="137"/>
      <c r="B53" s="69"/>
      <c r="C53" s="52"/>
      <c r="D53" s="60" t="s">
        <v>26</v>
      </c>
      <c r="E53" s="41"/>
      <c r="F53" s="173" t="s">
        <v>0</v>
      </c>
      <c r="G53" s="33"/>
      <c r="H53" s="206">
        <v>1100000</v>
      </c>
      <c r="I53" s="218">
        <f t="shared" si="13"/>
        <v>1100000</v>
      </c>
      <c r="J53" s="83">
        <v>0</v>
      </c>
      <c r="K53" s="89">
        <v>0</v>
      </c>
      <c r="L53" s="83">
        <v>0</v>
      </c>
      <c r="M53" s="84">
        <v>0</v>
      </c>
      <c r="N53" s="83">
        <v>0</v>
      </c>
      <c r="O53" s="84">
        <v>704000</v>
      </c>
      <c r="P53" s="83">
        <v>0</v>
      </c>
      <c r="Q53" s="84">
        <v>396000</v>
      </c>
      <c r="R53" s="85">
        <v>0</v>
      </c>
      <c r="S53" s="84">
        <v>0</v>
      </c>
      <c r="T53" s="83">
        <v>0</v>
      </c>
      <c r="U53" s="86">
        <v>0</v>
      </c>
      <c r="V53" s="83">
        <v>0</v>
      </c>
      <c r="W53" s="84">
        <v>0</v>
      </c>
      <c r="X53" s="83">
        <f t="shared" si="20"/>
        <v>0</v>
      </c>
      <c r="Y53" s="84">
        <f>K53+M53+O53++Q53+S53+U53+W53</f>
        <v>1100000</v>
      </c>
      <c r="Z53" s="91">
        <f t="shared" si="19"/>
        <v>1100000</v>
      </c>
    </row>
    <row r="54" spans="1:26" ht="14.25" hidden="1" customHeight="1" outlineLevel="1" x14ac:dyDescent="0.2">
      <c r="A54" s="137"/>
      <c r="B54" s="69"/>
      <c r="C54" s="52"/>
      <c r="D54" s="60" t="s">
        <v>27</v>
      </c>
      <c r="E54" s="41"/>
      <c r="F54" s="173" t="s">
        <v>0</v>
      </c>
      <c r="G54" s="33"/>
      <c r="H54" s="206">
        <v>85950</v>
      </c>
      <c r="I54" s="218">
        <f t="shared" si="13"/>
        <v>85950</v>
      </c>
      <c r="J54" s="83">
        <v>0</v>
      </c>
      <c r="K54" s="89">
        <v>0</v>
      </c>
      <c r="L54" s="83">
        <v>0</v>
      </c>
      <c r="M54" s="84">
        <v>0</v>
      </c>
      <c r="N54" s="83">
        <v>0</v>
      </c>
      <c r="O54" s="84">
        <v>44060</v>
      </c>
      <c r="P54" s="83">
        <v>0</v>
      </c>
      <c r="Q54" s="84">
        <v>41890</v>
      </c>
      <c r="R54" s="85">
        <v>0</v>
      </c>
      <c r="S54" s="84">
        <v>0</v>
      </c>
      <c r="T54" s="83">
        <v>0</v>
      </c>
      <c r="U54" s="86">
        <v>0</v>
      </c>
      <c r="V54" s="83">
        <v>0</v>
      </c>
      <c r="W54" s="84">
        <v>0</v>
      </c>
      <c r="X54" s="83">
        <f t="shared" si="20"/>
        <v>0</v>
      </c>
      <c r="Y54" s="84">
        <f t="shared" si="20"/>
        <v>85950</v>
      </c>
      <c r="Z54" s="91">
        <f t="shared" si="19"/>
        <v>85950</v>
      </c>
    </row>
    <row r="55" spans="1:26" ht="14.25" hidden="1" customHeight="1" outlineLevel="1" x14ac:dyDescent="0.2">
      <c r="A55" s="137"/>
      <c r="B55" s="69"/>
      <c r="C55" s="52"/>
      <c r="D55" s="60" t="s">
        <v>28</v>
      </c>
      <c r="E55" s="41"/>
      <c r="F55" s="173" t="s">
        <v>0</v>
      </c>
      <c r="G55" s="33"/>
      <c r="H55" s="206">
        <v>124383</v>
      </c>
      <c r="I55" s="218">
        <f t="shared" si="13"/>
        <v>124383</v>
      </c>
      <c r="J55" s="83">
        <v>0</v>
      </c>
      <c r="K55" s="89">
        <v>0</v>
      </c>
      <c r="L55" s="83">
        <v>0</v>
      </c>
      <c r="M55" s="84">
        <v>0</v>
      </c>
      <c r="N55" s="83">
        <v>0</v>
      </c>
      <c r="O55" s="84">
        <v>57470</v>
      </c>
      <c r="P55" s="83">
        <v>0</v>
      </c>
      <c r="Q55" s="84">
        <v>66913</v>
      </c>
      <c r="R55" s="85">
        <v>0</v>
      </c>
      <c r="S55" s="84">
        <v>0</v>
      </c>
      <c r="T55" s="83">
        <v>0</v>
      </c>
      <c r="U55" s="86">
        <v>0</v>
      </c>
      <c r="V55" s="83">
        <v>0</v>
      </c>
      <c r="W55" s="84">
        <v>0</v>
      </c>
      <c r="X55" s="83">
        <f t="shared" si="20"/>
        <v>0</v>
      </c>
      <c r="Y55" s="84">
        <f>K55+M55+O55++Q55+S55+U55+W55</f>
        <v>124383</v>
      </c>
      <c r="Z55" s="91">
        <f t="shared" si="19"/>
        <v>124383</v>
      </c>
    </row>
    <row r="56" spans="1:26" ht="14.25" hidden="1" customHeight="1" outlineLevel="1" x14ac:dyDescent="0.2">
      <c r="A56" s="137"/>
      <c r="B56" s="69"/>
      <c r="C56" s="52"/>
      <c r="D56" s="60" t="s">
        <v>29</v>
      </c>
      <c r="E56" s="41"/>
      <c r="F56" s="173" t="s">
        <v>0</v>
      </c>
      <c r="G56" s="33"/>
      <c r="H56" s="206">
        <v>35000</v>
      </c>
      <c r="I56" s="218">
        <f t="shared" si="13"/>
        <v>35000</v>
      </c>
      <c r="J56" s="83">
        <v>0</v>
      </c>
      <c r="K56" s="89">
        <v>0</v>
      </c>
      <c r="L56" s="83">
        <v>0</v>
      </c>
      <c r="M56" s="84">
        <v>0</v>
      </c>
      <c r="N56" s="83">
        <v>0</v>
      </c>
      <c r="O56" s="84">
        <v>2000</v>
      </c>
      <c r="P56" s="83">
        <v>0</v>
      </c>
      <c r="Q56" s="84">
        <v>33000</v>
      </c>
      <c r="R56" s="85">
        <v>0</v>
      </c>
      <c r="S56" s="84">
        <v>0</v>
      </c>
      <c r="T56" s="83">
        <v>0</v>
      </c>
      <c r="U56" s="86">
        <v>0</v>
      </c>
      <c r="V56" s="83">
        <v>0</v>
      </c>
      <c r="W56" s="84">
        <v>0</v>
      </c>
      <c r="X56" s="83">
        <f t="shared" si="20"/>
        <v>0</v>
      </c>
      <c r="Y56" s="84">
        <f t="shared" si="20"/>
        <v>35000</v>
      </c>
      <c r="Z56" s="91">
        <f t="shared" si="19"/>
        <v>35000</v>
      </c>
    </row>
    <row r="57" spans="1:26" ht="25.5" collapsed="1" x14ac:dyDescent="0.2">
      <c r="A57" s="137">
        <v>30459987</v>
      </c>
      <c r="B57" s="69" t="s">
        <v>32</v>
      </c>
      <c r="C57" s="52" t="s">
        <v>8</v>
      </c>
      <c r="D57" s="60" t="s">
        <v>18</v>
      </c>
      <c r="E57" s="41" t="s">
        <v>23</v>
      </c>
      <c r="F57" s="173" t="s">
        <v>55</v>
      </c>
      <c r="G57" s="160">
        <f>SUM(G58:G64)</f>
        <v>1991109</v>
      </c>
      <c r="H57" s="207">
        <v>0</v>
      </c>
      <c r="I57" s="219">
        <f t="shared" si="13"/>
        <v>1991109</v>
      </c>
      <c r="J57" s="83">
        <f>SUM(J58:J64)</f>
        <v>600086</v>
      </c>
      <c r="K57" s="89">
        <f t="shared" ref="K57" si="21">SUM(K58:K63)</f>
        <v>0</v>
      </c>
      <c r="L57" s="83">
        <f>SUM(L58:L64)</f>
        <v>1391023</v>
      </c>
      <c r="M57" s="84">
        <v>0</v>
      </c>
      <c r="N57" s="83">
        <v>0</v>
      </c>
      <c r="O57" s="84">
        <v>0</v>
      </c>
      <c r="P57" s="83">
        <v>0</v>
      </c>
      <c r="Q57" s="84">
        <v>0</v>
      </c>
      <c r="R57" s="85">
        <v>0</v>
      </c>
      <c r="S57" s="84">
        <v>0</v>
      </c>
      <c r="T57" s="83">
        <v>0</v>
      </c>
      <c r="U57" s="86">
        <v>0</v>
      </c>
      <c r="V57" s="83">
        <v>0</v>
      </c>
      <c r="W57" s="84">
        <v>0</v>
      </c>
      <c r="X57" s="83">
        <f>SUM(X58:X64)</f>
        <v>1991109</v>
      </c>
      <c r="Y57" s="84">
        <f>SUM(Y58:Y64)</f>
        <v>0</v>
      </c>
      <c r="Z57" s="92">
        <f t="shared" si="19"/>
        <v>1991109</v>
      </c>
    </row>
    <row r="58" spans="1:26" ht="14.25" hidden="1" customHeight="1" outlineLevel="1" x14ac:dyDescent="0.2">
      <c r="A58" s="137"/>
      <c r="B58" s="69"/>
      <c r="C58" s="52"/>
      <c r="D58" s="61" t="s">
        <v>24</v>
      </c>
      <c r="E58" s="41"/>
      <c r="F58" s="173" t="s">
        <v>55</v>
      </c>
      <c r="G58" s="33">
        <v>1902</v>
      </c>
      <c r="H58" s="206">
        <v>0</v>
      </c>
      <c r="I58" s="218">
        <f t="shared" si="13"/>
        <v>1902</v>
      </c>
      <c r="J58" s="83">
        <v>1902</v>
      </c>
      <c r="K58" s="84">
        <v>0</v>
      </c>
      <c r="L58" s="83">
        <v>0</v>
      </c>
      <c r="M58" s="84">
        <v>0</v>
      </c>
      <c r="N58" s="83">
        <v>0</v>
      </c>
      <c r="O58" s="84">
        <v>0</v>
      </c>
      <c r="P58" s="83">
        <v>0</v>
      </c>
      <c r="Q58" s="84">
        <v>0</v>
      </c>
      <c r="R58" s="85">
        <v>0</v>
      </c>
      <c r="S58" s="84">
        <v>0</v>
      </c>
      <c r="T58" s="83">
        <v>0</v>
      </c>
      <c r="U58" s="86">
        <v>0</v>
      </c>
      <c r="V58" s="83">
        <v>0</v>
      </c>
      <c r="W58" s="84">
        <v>0</v>
      </c>
      <c r="X58" s="83">
        <f t="shared" ref="X58:X64" si="22">J58+L58+N58++P58+R58+T58+V58</f>
        <v>1902</v>
      </c>
      <c r="Y58" s="84">
        <f t="shared" si="20"/>
        <v>0</v>
      </c>
      <c r="Z58" s="93">
        <f t="shared" si="19"/>
        <v>1902</v>
      </c>
    </row>
    <row r="59" spans="1:26" ht="14.25" hidden="1" customHeight="1" outlineLevel="1" x14ac:dyDescent="0.2">
      <c r="A59" s="137"/>
      <c r="B59" s="69"/>
      <c r="C59" s="52"/>
      <c r="D59" s="60" t="s">
        <v>25</v>
      </c>
      <c r="E59" s="41"/>
      <c r="F59" s="173" t="s">
        <v>55</v>
      </c>
      <c r="G59" s="33">
        <v>90630</v>
      </c>
      <c r="H59" s="206">
        <v>0</v>
      </c>
      <c r="I59" s="218">
        <f t="shared" si="13"/>
        <v>90630</v>
      </c>
      <c r="J59" s="83">
        <v>66030</v>
      </c>
      <c r="K59" s="84">
        <v>0</v>
      </c>
      <c r="L59" s="83">
        <v>24600</v>
      </c>
      <c r="M59" s="84">
        <v>0</v>
      </c>
      <c r="N59" s="83">
        <v>0</v>
      </c>
      <c r="O59" s="84">
        <v>0</v>
      </c>
      <c r="P59" s="83">
        <v>0</v>
      </c>
      <c r="Q59" s="84">
        <v>0</v>
      </c>
      <c r="R59" s="85">
        <v>0</v>
      </c>
      <c r="S59" s="84">
        <v>0</v>
      </c>
      <c r="T59" s="83">
        <v>0</v>
      </c>
      <c r="U59" s="86">
        <v>0</v>
      </c>
      <c r="V59" s="83">
        <v>0</v>
      </c>
      <c r="W59" s="84">
        <v>0</v>
      </c>
      <c r="X59" s="83">
        <f t="shared" si="22"/>
        <v>90630</v>
      </c>
      <c r="Y59" s="84">
        <f t="shared" si="20"/>
        <v>0</v>
      </c>
      <c r="Z59" s="93">
        <f t="shared" si="19"/>
        <v>90630</v>
      </c>
    </row>
    <row r="60" spans="1:26" ht="14.25" hidden="1" customHeight="1" outlineLevel="1" x14ac:dyDescent="0.2">
      <c r="A60" s="137"/>
      <c r="B60" s="69"/>
      <c r="C60" s="52"/>
      <c r="D60" s="60" t="s">
        <v>26</v>
      </c>
      <c r="E60" s="41"/>
      <c r="F60" s="173" t="s">
        <v>55</v>
      </c>
      <c r="G60" s="33">
        <v>1290557</v>
      </c>
      <c r="H60" s="206">
        <v>0</v>
      </c>
      <c r="I60" s="218">
        <f t="shared" si="13"/>
        <v>1290557</v>
      </c>
      <c r="J60" s="83">
        <v>385826</v>
      </c>
      <c r="K60" s="84">
        <v>0</v>
      </c>
      <c r="L60" s="83">
        <v>904731</v>
      </c>
      <c r="M60" s="84">
        <v>0</v>
      </c>
      <c r="N60" s="83">
        <v>0</v>
      </c>
      <c r="O60" s="84">
        <v>0</v>
      </c>
      <c r="P60" s="83">
        <v>0</v>
      </c>
      <c r="Q60" s="84">
        <v>0</v>
      </c>
      <c r="R60" s="85">
        <v>0</v>
      </c>
      <c r="S60" s="84">
        <v>0</v>
      </c>
      <c r="T60" s="83">
        <v>0</v>
      </c>
      <c r="U60" s="86">
        <v>0</v>
      </c>
      <c r="V60" s="83">
        <v>0</v>
      </c>
      <c r="W60" s="84">
        <v>0</v>
      </c>
      <c r="X60" s="83">
        <f>J60+L60+N60++P60+R60+T60+V60</f>
        <v>1290557</v>
      </c>
      <c r="Y60" s="84">
        <f t="shared" si="20"/>
        <v>0</v>
      </c>
      <c r="Z60" s="93">
        <f t="shared" si="19"/>
        <v>1290557</v>
      </c>
    </row>
    <row r="61" spans="1:26" ht="14.25" hidden="1" customHeight="1" outlineLevel="1" x14ac:dyDescent="0.2">
      <c r="A61" s="137"/>
      <c r="B61" s="69"/>
      <c r="C61" s="52"/>
      <c r="D61" s="60" t="s">
        <v>27</v>
      </c>
      <c r="E61" s="41"/>
      <c r="F61" s="173" t="s">
        <v>55</v>
      </c>
      <c r="G61" s="33">
        <v>60590</v>
      </c>
      <c r="H61" s="206">
        <v>0</v>
      </c>
      <c r="I61" s="218">
        <f t="shared" si="13"/>
        <v>60590</v>
      </c>
      <c r="J61" s="83">
        <v>2963</v>
      </c>
      <c r="K61" s="84">
        <v>0</v>
      </c>
      <c r="L61" s="83">
        <v>57627</v>
      </c>
      <c r="M61" s="84">
        <v>0</v>
      </c>
      <c r="N61" s="83">
        <v>0</v>
      </c>
      <c r="O61" s="84">
        <v>0</v>
      </c>
      <c r="P61" s="83">
        <v>0</v>
      </c>
      <c r="Q61" s="84">
        <v>0</v>
      </c>
      <c r="R61" s="85">
        <v>0</v>
      </c>
      <c r="S61" s="84">
        <v>0</v>
      </c>
      <c r="T61" s="83">
        <v>0</v>
      </c>
      <c r="U61" s="86">
        <v>0</v>
      </c>
      <c r="V61" s="83">
        <v>0</v>
      </c>
      <c r="W61" s="84">
        <v>0</v>
      </c>
      <c r="X61" s="83">
        <f>J61+L61+N61++P61+R61+T61+V61</f>
        <v>60590</v>
      </c>
      <c r="Y61" s="84">
        <f t="shared" si="20"/>
        <v>0</v>
      </c>
      <c r="Z61" s="93">
        <f t="shared" si="19"/>
        <v>60590</v>
      </c>
    </row>
    <row r="62" spans="1:26" ht="14.25" hidden="1" customHeight="1" outlineLevel="1" x14ac:dyDescent="0.2">
      <c r="A62" s="137"/>
      <c r="B62" s="69"/>
      <c r="C62" s="52"/>
      <c r="D62" s="60" t="s">
        <v>28</v>
      </c>
      <c r="E62" s="41"/>
      <c r="F62" s="173" t="s">
        <v>55</v>
      </c>
      <c r="G62" s="33">
        <v>455850</v>
      </c>
      <c r="H62" s="206">
        <v>0</v>
      </c>
      <c r="I62" s="218">
        <f t="shared" si="13"/>
        <v>455850</v>
      </c>
      <c r="J62" s="83">
        <v>142492</v>
      </c>
      <c r="K62" s="84">
        <v>0</v>
      </c>
      <c r="L62" s="83">
        <v>313358</v>
      </c>
      <c r="M62" s="84">
        <v>0</v>
      </c>
      <c r="N62" s="83">
        <v>0</v>
      </c>
      <c r="O62" s="84">
        <v>0</v>
      </c>
      <c r="P62" s="83">
        <v>0</v>
      </c>
      <c r="Q62" s="84">
        <v>0</v>
      </c>
      <c r="R62" s="85">
        <v>0</v>
      </c>
      <c r="S62" s="84">
        <v>0</v>
      </c>
      <c r="T62" s="83">
        <v>0</v>
      </c>
      <c r="U62" s="86">
        <v>0</v>
      </c>
      <c r="V62" s="83">
        <v>0</v>
      </c>
      <c r="W62" s="84">
        <v>0</v>
      </c>
      <c r="X62" s="83">
        <f t="shared" si="22"/>
        <v>455850</v>
      </c>
      <c r="Y62" s="84">
        <f t="shared" si="20"/>
        <v>0</v>
      </c>
      <c r="Z62" s="93">
        <f t="shared" si="19"/>
        <v>455850</v>
      </c>
    </row>
    <row r="63" spans="1:26" ht="14.25" hidden="1" customHeight="1" outlineLevel="1" x14ac:dyDescent="0.2">
      <c r="A63" s="166"/>
      <c r="B63" s="70"/>
      <c r="C63" s="53"/>
      <c r="D63" s="167" t="s">
        <v>36</v>
      </c>
      <c r="E63" s="43"/>
      <c r="F63" s="173" t="s">
        <v>55</v>
      </c>
      <c r="G63" s="33">
        <v>72798</v>
      </c>
      <c r="H63" s="206">
        <v>0</v>
      </c>
      <c r="I63" s="218">
        <f t="shared" si="13"/>
        <v>72798</v>
      </c>
      <c r="J63" s="83">
        <v>0</v>
      </c>
      <c r="K63" s="84">
        <v>0</v>
      </c>
      <c r="L63" s="83">
        <v>72798</v>
      </c>
      <c r="M63" s="84">
        <v>0</v>
      </c>
      <c r="N63" s="83">
        <v>0</v>
      </c>
      <c r="O63" s="84">
        <v>0</v>
      </c>
      <c r="P63" s="83">
        <v>0</v>
      </c>
      <c r="Q63" s="84">
        <v>0</v>
      </c>
      <c r="R63" s="85">
        <v>0</v>
      </c>
      <c r="S63" s="84">
        <v>0</v>
      </c>
      <c r="T63" s="83">
        <v>0</v>
      </c>
      <c r="U63" s="86">
        <v>0</v>
      </c>
      <c r="V63" s="83">
        <v>0</v>
      </c>
      <c r="W63" s="84">
        <v>0</v>
      </c>
      <c r="X63" s="83">
        <f t="shared" si="22"/>
        <v>72798</v>
      </c>
      <c r="Y63" s="84">
        <f t="shared" si="20"/>
        <v>0</v>
      </c>
      <c r="Z63" s="93">
        <f t="shared" si="19"/>
        <v>72798</v>
      </c>
    </row>
    <row r="64" spans="1:26" ht="14.25" hidden="1" customHeight="1" outlineLevel="1" x14ac:dyDescent="0.2">
      <c r="A64" s="166"/>
      <c r="B64" s="70"/>
      <c r="C64" s="53"/>
      <c r="D64" s="167" t="s">
        <v>29</v>
      </c>
      <c r="E64" s="43"/>
      <c r="F64" s="175" t="s">
        <v>55</v>
      </c>
      <c r="G64" s="184">
        <v>18782</v>
      </c>
      <c r="H64" s="208">
        <v>0</v>
      </c>
      <c r="I64" s="220">
        <f t="shared" si="13"/>
        <v>18782</v>
      </c>
      <c r="J64" s="83">
        <v>873</v>
      </c>
      <c r="K64" s="84">
        <v>0</v>
      </c>
      <c r="L64" s="94">
        <v>17909</v>
      </c>
      <c r="M64" s="95">
        <v>0</v>
      </c>
      <c r="N64" s="94">
        <v>0</v>
      </c>
      <c r="O64" s="95">
        <v>0</v>
      </c>
      <c r="P64" s="94">
        <v>0</v>
      </c>
      <c r="Q64" s="95">
        <v>0</v>
      </c>
      <c r="R64" s="96">
        <v>0</v>
      </c>
      <c r="S64" s="95">
        <v>0</v>
      </c>
      <c r="T64" s="94">
        <v>0</v>
      </c>
      <c r="U64" s="97">
        <v>0</v>
      </c>
      <c r="V64" s="94">
        <v>0</v>
      </c>
      <c r="W64" s="95">
        <v>0</v>
      </c>
      <c r="X64" s="94">
        <f t="shared" si="22"/>
        <v>18782</v>
      </c>
      <c r="Y64" s="95">
        <f t="shared" si="20"/>
        <v>0</v>
      </c>
      <c r="Z64" s="98">
        <f t="shared" si="19"/>
        <v>18782</v>
      </c>
    </row>
    <row r="65" spans="1:26" ht="25.5" customHeight="1" collapsed="1" x14ac:dyDescent="0.2">
      <c r="A65" s="137">
        <v>30483083</v>
      </c>
      <c r="B65" s="69" t="s">
        <v>32</v>
      </c>
      <c r="C65" s="52" t="s">
        <v>8</v>
      </c>
      <c r="D65" s="196" t="s">
        <v>19</v>
      </c>
      <c r="E65" s="41" t="s">
        <v>10</v>
      </c>
      <c r="F65" s="173" t="s">
        <v>0</v>
      </c>
      <c r="G65" s="160">
        <f>SUM(G66:G66)</f>
        <v>0</v>
      </c>
      <c r="H65" s="207">
        <f>SUM(H66:H66)</f>
        <v>283000</v>
      </c>
      <c r="I65" s="219">
        <f t="shared" si="13"/>
        <v>283000</v>
      </c>
      <c r="J65" s="83">
        <f>SUM(J66)</f>
        <v>0</v>
      </c>
      <c r="K65" s="89">
        <f>SUM(K66)</f>
        <v>0</v>
      </c>
      <c r="L65" s="83">
        <v>0</v>
      </c>
      <c r="M65" s="84">
        <v>0</v>
      </c>
      <c r="N65" s="99">
        <f>SUM(N66:N66)</f>
        <v>0</v>
      </c>
      <c r="O65" s="84">
        <f>SUM(O66:O66)</f>
        <v>0</v>
      </c>
      <c r="P65" s="99">
        <f>SUM(P66:P66)</f>
        <v>0</v>
      </c>
      <c r="Q65" s="84">
        <f>Q66</f>
        <v>283000</v>
      </c>
      <c r="R65" s="85">
        <v>0</v>
      </c>
      <c r="S65" s="84">
        <v>0</v>
      </c>
      <c r="T65" s="100">
        <v>0</v>
      </c>
      <c r="U65" s="86">
        <v>0</v>
      </c>
      <c r="V65" s="83">
        <v>0</v>
      </c>
      <c r="W65" s="84">
        <v>0</v>
      </c>
      <c r="X65" s="83">
        <f>SUM(X66)</f>
        <v>0</v>
      </c>
      <c r="Y65" s="84">
        <f>SUM(Y66)</f>
        <v>283000</v>
      </c>
      <c r="Z65" s="88">
        <f t="shared" si="19"/>
        <v>283000</v>
      </c>
    </row>
    <row r="66" spans="1:26" ht="14.25" hidden="1" customHeight="1" outlineLevel="1" x14ac:dyDescent="0.2">
      <c r="A66" s="137"/>
      <c r="B66" s="69"/>
      <c r="C66" s="52"/>
      <c r="D66" s="60" t="s">
        <v>25</v>
      </c>
      <c r="E66" s="41"/>
      <c r="F66" s="173" t="s">
        <v>0</v>
      </c>
      <c r="G66" s="183">
        <v>0</v>
      </c>
      <c r="H66" s="206">
        <v>283000</v>
      </c>
      <c r="I66" s="218">
        <f t="shared" si="13"/>
        <v>283000</v>
      </c>
      <c r="J66" s="83">
        <v>0</v>
      </c>
      <c r="K66" s="84">
        <v>0</v>
      </c>
      <c r="L66" s="83">
        <v>0</v>
      </c>
      <c r="M66" s="84">
        <v>0</v>
      </c>
      <c r="N66" s="83">
        <v>0</v>
      </c>
      <c r="O66" s="84">
        <v>0</v>
      </c>
      <c r="P66" s="83">
        <v>0</v>
      </c>
      <c r="Q66" s="84">
        <v>283000</v>
      </c>
      <c r="R66" s="85">
        <v>0</v>
      </c>
      <c r="S66" s="84">
        <v>0</v>
      </c>
      <c r="T66" s="100">
        <v>0</v>
      </c>
      <c r="U66" s="86">
        <v>0</v>
      </c>
      <c r="V66" s="83">
        <v>0</v>
      </c>
      <c r="W66" s="84">
        <v>0</v>
      </c>
      <c r="X66" s="83">
        <f>J66+L66+N66++P66+R66+T66+V66</f>
        <v>0</v>
      </c>
      <c r="Y66" s="84">
        <f>K66+M66+O66++Q66+S66+U66+W66</f>
        <v>283000</v>
      </c>
      <c r="Z66" s="101">
        <f t="shared" si="19"/>
        <v>283000</v>
      </c>
    </row>
    <row r="67" spans="1:26" ht="25.5" customHeight="1" collapsed="1" x14ac:dyDescent="0.2">
      <c r="A67" s="137">
        <v>30483083</v>
      </c>
      <c r="B67" s="69" t="s">
        <v>32</v>
      </c>
      <c r="C67" s="52" t="s">
        <v>8</v>
      </c>
      <c r="D67" s="60" t="s">
        <v>19</v>
      </c>
      <c r="E67" s="41" t="s">
        <v>23</v>
      </c>
      <c r="F67" s="173" t="s">
        <v>55</v>
      </c>
      <c r="G67" s="159">
        <f>SUM(G68:G73)</f>
        <v>9736000</v>
      </c>
      <c r="H67" s="209">
        <f>SUM(H68:H73)</f>
        <v>0</v>
      </c>
      <c r="I67" s="221">
        <f t="shared" si="13"/>
        <v>9736000</v>
      </c>
      <c r="J67" s="99">
        <f>SUM(J68:J73)</f>
        <v>0</v>
      </c>
      <c r="K67" s="84">
        <f>SUM(K68:K73)</f>
        <v>0</v>
      </c>
      <c r="L67" s="102">
        <v>0</v>
      </c>
      <c r="M67" s="101">
        <v>0</v>
      </c>
      <c r="N67" s="102">
        <v>0</v>
      </c>
      <c r="O67" s="101">
        <v>0</v>
      </c>
      <c r="P67" s="103">
        <f t="shared" ref="P67:S67" si="23">SUM(P68:P73)</f>
        <v>0</v>
      </c>
      <c r="Q67" s="84">
        <f t="shared" si="23"/>
        <v>0</v>
      </c>
      <c r="R67" s="104">
        <f t="shared" si="23"/>
        <v>2058000</v>
      </c>
      <c r="S67" s="84">
        <f t="shared" si="23"/>
        <v>0</v>
      </c>
      <c r="T67" s="105">
        <f>SUM(T68:T73)</f>
        <v>4970570</v>
      </c>
      <c r="U67" s="86">
        <f>SUM(U68:U73)</f>
        <v>0</v>
      </c>
      <c r="V67" s="103">
        <f>SUM(V68:V73)</f>
        <v>2707430</v>
      </c>
      <c r="W67" s="101">
        <v>0</v>
      </c>
      <c r="X67" s="83">
        <f>SUM(X68:X73)</f>
        <v>9736000</v>
      </c>
      <c r="Y67" s="84">
        <f>SUM(Y68:Y73)</f>
        <v>0</v>
      </c>
      <c r="Z67" s="106">
        <f t="shared" si="19"/>
        <v>9736000</v>
      </c>
    </row>
    <row r="68" spans="1:26" ht="14.25" hidden="1" customHeight="1" outlineLevel="1" x14ac:dyDescent="0.2">
      <c r="A68" s="137"/>
      <c r="B68" s="69"/>
      <c r="C68" s="52"/>
      <c r="D68" s="60" t="s">
        <v>24</v>
      </c>
      <c r="E68" s="41"/>
      <c r="F68" s="173" t="s">
        <v>55</v>
      </c>
      <c r="G68" s="183">
        <v>2000</v>
      </c>
      <c r="H68" s="206">
        <v>0</v>
      </c>
      <c r="I68" s="218">
        <f t="shared" si="13"/>
        <v>2000</v>
      </c>
      <c r="J68" s="83">
        <v>0</v>
      </c>
      <c r="K68" s="84">
        <v>0</v>
      </c>
      <c r="L68" s="83">
        <v>0</v>
      </c>
      <c r="M68" s="84">
        <v>0</v>
      </c>
      <c r="N68" s="102">
        <v>0</v>
      </c>
      <c r="O68" s="101">
        <v>0</v>
      </c>
      <c r="P68" s="99">
        <v>0</v>
      </c>
      <c r="Q68" s="84">
        <v>0</v>
      </c>
      <c r="R68" s="107">
        <v>0</v>
      </c>
      <c r="S68" s="84">
        <v>0</v>
      </c>
      <c r="T68" s="86">
        <v>2000</v>
      </c>
      <c r="U68" s="86">
        <v>0</v>
      </c>
      <c r="V68" s="99">
        <v>0</v>
      </c>
      <c r="W68" s="84">
        <v>0</v>
      </c>
      <c r="X68" s="83">
        <f t="shared" si="20"/>
        <v>2000</v>
      </c>
      <c r="Y68" s="84">
        <f t="shared" si="20"/>
        <v>0</v>
      </c>
      <c r="Z68" s="101">
        <f t="shared" si="19"/>
        <v>2000</v>
      </c>
    </row>
    <row r="69" spans="1:26" ht="14.25" hidden="1" customHeight="1" outlineLevel="1" x14ac:dyDescent="0.2">
      <c r="A69" s="137"/>
      <c r="B69" s="69"/>
      <c r="C69" s="52"/>
      <c r="D69" s="60" t="s">
        <v>25</v>
      </c>
      <c r="E69" s="41"/>
      <c r="F69" s="173" t="s">
        <v>55</v>
      </c>
      <c r="G69" s="183">
        <v>230000</v>
      </c>
      <c r="H69" s="206">
        <v>0</v>
      </c>
      <c r="I69" s="218">
        <f t="shared" si="13"/>
        <v>230000</v>
      </c>
      <c r="J69" s="83">
        <v>0</v>
      </c>
      <c r="K69" s="84">
        <v>0</v>
      </c>
      <c r="L69" s="83">
        <v>0</v>
      </c>
      <c r="M69" s="84">
        <v>0</v>
      </c>
      <c r="N69" s="102">
        <v>0</v>
      </c>
      <c r="O69" s="101">
        <v>0</v>
      </c>
      <c r="P69" s="99">
        <v>0</v>
      </c>
      <c r="Q69" s="84">
        <v>0</v>
      </c>
      <c r="R69" s="107">
        <v>58000</v>
      </c>
      <c r="S69" s="84">
        <v>0</v>
      </c>
      <c r="T69" s="86">
        <v>98570</v>
      </c>
      <c r="U69" s="86">
        <v>0</v>
      </c>
      <c r="V69" s="99">
        <v>73430</v>
      </c>
      <c r="W69" s="84">
        <v>0</v>
      </c>
      <c r="X69" s="83">
        <f t="shared" si="20"/>
        <v>230000</v>
      </c>
      <c r="Y69" s="84">
        <f t="shared" si="20"/>
        <v>0</v>
      </c>
      <c r="Z69" s="101">
        <f t="shared" si="19"/>
        <v>230000</v>
      </c>
    </row>
    <row r="70" spans="1:26" ht="14.25" hidden="1" customHeight="1" outlineLevel="1" x14ac:dyDescent="0.2">
      <c r="A70" s="137"/>
      <c r="B70" s="69"/>
      <c r="C70" s="52"/>
      <c r="D70" s="60" t="s">
        <v>26</v>
      </c>
      <c r="E70" s="41"/>
      <c r="F70" s="173" t="s">
        <v>55</v>
      </c>
      <c r="G70" s="183">
        <v>8000000</v>
      </c>
      <c r="H70" s="206">
        <v>0</v>
      </c>
      <c r="I70" s="218">
        <f t="shared" ref="I70:I101" si="24">G70+H70</f>
        <v>8000000</v>
      </c>
      <c r="J70" s="83">
        <v>0</v>
      </c>
      <c r="K70" s="84">
        <v>0</v>
      </c>
      <c r="L70" s="83">
        <v>0</v>
      </c>
      <c r="M70" s="84">
        <v>0</v>
      </c>
      <c r="N70" s="102">
        <v>0</v>
      </c>
      <c r="O70" s="101">
        <v>0</v>
      </c>
      <c r="P70" s="99">
        <v>0</v>
      </c>
      <c r="Q70" s="84">
        <v>0</v>
      </c>
      <c r="R70" s="107">
        <v>2000000</v>
      </c>
      <c r="S70" s="84">
        <v>0</v>
      </c>
      <c r="T70" s="86">
        <v>4000000</v>
      </c>
      <c r="U70" s="86">
        <v>0</v>
      </c>
      <c r="V70" s="99">
        <v>2000000</v>
      </c>
      <c r="W70" s="84">
        <v>0</v>
      </c>
      <c r="X70" s="83">
        <f>J70+L70+N70++P70+R70+T70+V70</f>
        <v>8000000</v>
      </c>
      <c r="Y70" s="84">
        <f t="shared" ref="X70:Y130" si="25">K70+M70+O70++Q70+S70+U70+W70</f>
        <v>0</v>
      </c>
      <c r="Z70" s="101">
        <f t="shared" ref="Z70:Z130" si="26">X70+Y70</f>
        <v>8000000</v>
      </c>
    </row>
    <row r="71" spans="1:26" ht="14.25" hidden="1" customHeight="1" outlineLevel="1" x14ac:dyDescent="0.2">
      <c r="A71" s="137"/>
      <c r="B71" s="69"/>
      <c r="C71" s="52"/>
      <c r="D71" s="60" t="s">
        <v>27</v>
      </c>
      <c r="E71" s="41"/>
      <c r="F71" s="173" t="s">
        <v>55</v>
      </c>
      <c r="G71" s="183">
        <v>650000</v>
      </c>
      <c r="H71" s="206">
        <v>0</v>
      </c>
      <c r="I71" s="218">
        <f t="shared" si="24"/>
        <v>650000</v>
      </c>
      <c r="J71" s="83">
        <v>0</v>
      </c>
      <c r="K71" s="84">
        <v>0</v>
      </c>
      <c r="L71" s="83">
        <v>0</v>
      </c>
      <c r="M71" s="84">
        <v>0</v>
      </c>
      <c r="N71" s="102">
        <v>0</v>
      </c>
      <c r="O71" s="101">
        <v>0</v>
      </c>
      <c r="P71" s="99">
        <v>0</v>
      </c>
      <c r="Q71" s="84">
        <v>0</v>
      </c>
      <c r="R71" s="107">
        <v>0</v>
      </c>
      <c r="S71" s="84">
        <v>0</v>
      </c>
      <c r="T71" s="86">
        <v>390000</v>
      </c>
      <c r="U71" s="86">
        <v>0</v>
      </c>
      <c r="V71" s="99">
        <v>260000</v>
      </c>
      <c r="W71" s="84">
        <v>0</v>
      </c>
      <c r="X71" s="83">
        <f t="shared" si="25"/>
        <v>650000</v>
      </c>
      <c r="Y71" s="84">
        <f t="shared" si="25"/>
        <v>0</v>
      </c>
      <c r="Z71" s="101">
        <f t="shared" si="26"/>
        <v>650000</v>
      </c>
    </row>
    <row r="72" spans="1:26" ht="14.25" hidden="1" customHeight="1" outlineLevel="1" x14ac:dyDescent="0.2">
      <c r="A72" s="137"/>
      <c r="B72" s="69"/>
      <c r="C72" s="52"/>
      <c r="D72" s="60" t="s">
        <v>28</v>
      </c>
      <c r="E72" s="41"/>
      <c r="F72" s="173" t="s">
        <v>55</v>
      </c>
      <c r="G72" s="183">
        <v>800000</v>
      </c>
      <c r="H72" s="206">
        <v>0</v>
      </c>
      <c r="I72" s="218">
        <f t="shared" si="24"/>
        <v>800000</v>
      </c>
      <c r="J72" s="83">
        <v>0</v>
      </c>
      <c r="K72" s="84">
        <v>0</v>
      </c>
      <c r="L72" s="83">
        <v>0</v>
      </c>
      <c r="M72" s="84">
        <v>0</v>
      </c>
      <c r="N72" s="102">
        <v>0</v>
      </c>
      <c r="O72" s="101">
        <v>0</v>
      </c>
      <c r="P72" s="99">
        <v>0</v>
      </c>
      <c r="Q72" s="84">
        <v>0</v>
      </c>
      <c r="R72" s="107">
        <v>0</v>
      </c>
      <c r="S72" s="84">
        <v>0</v>
      </c>
      <c r="T72" s="86">
        <v>480000</v>
      </c>
      <c r="U72" s="86">
        <v>0</v>
      </c>
      <c r="V72" s="99">
        <v>320000</v>
      </c>
      <c r="W72" s="84">
        <v>0</v>
      </c>
      <c r="X72" s="83">
        <f t="shared" si="25"/>
        <v>800000</v>
      </c>
      <c r="Y72" s="84">
        <f t="shared" si="25"/>
        <v>0</v>
      </c>
      <c r="Z72" s="101">
        <f t="shared" si="26"/>
        <v>800000</v>
      </c>
    </row>
    <row r="73" spans="1:26" ht="14.25" hidden="1" customHeight="1" outlineLevel="1" x14ac:dyDescent="0.2">
      <c r="A73" s="137"/>
      <c r="B73" s="69"/>
      <c r="C73" s="52"/>
      <c r="D73" s="60" t="s">
        <v>29</v>
      </c>
      <c r="E73" s="41"/>
      <c r="F73" s="173" t="s">
        <v>55</v>
      </c>
      <c r="G73" s="183">
        <v>54000</v>
      </c>
      <c r="H73" s="206">
        <v>0</v>
      </c>
      <c r="I73" s="218">
        <f t="shared" si="24"/>
        <v>54000</v>
      </c>
      <c r="J73" s="83">
        <v>0</v>
      </c>
      <c r="K73" s="84">
        <v>0</v>
      </c>
      <c r="L73" s="83">
        <v>0</v>
      </c>
      <c r="M73" s="84">
        <v>0</v>
      </c>
      <c r="N73" s="102">
        <v>0</v>
      </c>
      <c r="O73" s="101">
        <v>0</v>
      </c>
      <c r="P73" s="99">
        <v>0</v>
      </c>
      <c r="Q73" s="84">
        <v>0</v>
      </c>
      <c r="R73" s="107">
        <v>0</v>
      </c>
      <c r="S73" s="84">
        <v>0</v>
      </c>
      <c r="T73" s="86">
        <v>0</v>
      </c>
      <c r="U73" s="86">
        <v>0</v>
      </c>
      <c r="V73" s="99">
        <v>54000</v>
      </c>
      <c r="W73" s="84">
        <v>0</v>
      </c>
      <c r="X73" s="83">
        <f t="shared" si="25"/>
        <v>54000</v>
      </c>
      <c r="Y73" s="84">
        <f t="shared" si="25"/>
        <v>0</v>
      </c>
      <c r="Z73" s="101">
        <f t="shared" si="26"/>
        <v>54000</v>
      </c>
    </row>
    <row r="74" spans="1:26" ht="15" collapsed="1" x14ac:dyDescent="0.2">
      <c r="A74" s="137">
        <v>30409972</v>
      </c>
      <c r="B74" s="69" t="s">
        <v>32</v>
      </c>
      <c r="C74" s="52" t="s">
        <v>8</v>
      </c>
      <c r="D74" s="60" t="s">
        <v>96</v>
      </c>
      <c r="E74" s="41" t="s">
        <v>10</v>
      </c>
      <c r="F74" s="173" t="s">
        <v>0</v>
      </c>
      <c r="G74" s="26">
        <f>SUM(G75:G75)</f>
        <v>0</v>
      </c>
      <c r="H74" s="207">
        <f>SUM(H75:H75)</f>
        <v>218000</v>
      </c>
      <c r="I74" s="219">
        <f t="shared" si="24"/>
        <v>218000</v>
      </c>
      <c r="J74" s="83">
        <f>SUM(J75)</f>
        <v>0</v>
      </c>
      <c r="K74" s="84">
        <f>SUM(K75)</f>
        <v>0</v>
      </c>
      <c r="L74" s="83">
        <v>0</v>
      </c>
      <c r="M74" s="84">
        <v>0</v>
      </c>
      <c r="N74" s="83">
        <v>0</v>
      </c>
      <c r="O74" s="84">
        <v>0</v>
      </c>
      <c r="P74" s="99">
        <f>P75</f>
        <v>0</v>
      </c>
      <c r="Q74" s="84">
        <f>Q75</f>
        <v>0</v>
      </c>
      <c r="R74" s="107">
        <f>R75</f>
        <v>0</v>
      </c>
      <c r="S74" s="84">
        <f>S75</f>
        <v>218000</v>
      </c>
      <c r="T74" s="100">
        <v>0</v>
      </c>
      <c r="U74" s="86">
        <v>0</v>
      </c>
      <c r="V74" s="83">
        <v>0</v>
      </c>
      <c r="W74" s="84">
        <v>0</v>
      </c>
      <c r="X74" s="83">
        <f>SUM(X75)</f>
        <v>0</v>
      </c>
      <c r="Y74" s="84">
        <f>SUM(Y75)</f>
        <v>218000</v>
      </c>
      <c r="Z74" s="106">
        <f t="shared" si="26"/>
        <v>218000</v>
      </c>
    </row>
    <row r="75" spans="1:26" ht="15" hidden="1" customHeight="1" outlineLevel="1" x14ac:dyDescent="0.2">
      <c r="A75" s="137"/>
      <c r="B75" s="69"/>
      <c r="C75" s="52"/>
      <c r="D75" s="60" t="s">
        <v>25</v>
      </c>
      <c r="E75" s="41"/>
      <c r="F75" s="173" t="s">
        <v>55</v>
      </c>
      <c r="G75" s="183">
        <v>0</v>
      </c>
      <c r="H75" s="206">
        <v>218000</v>
      </c>
      <c r="I75" s="218">
        <f t="shared" si="24"/>
        <v>218000</v>
      </c>
      <c r="J75" s="83">
        <v>0</v>
      </c>
      <c r="K75" s="84">
        <v>0</v>
      </c>
      <c r="L75" s="83">
        <v>0</v>
      </c>
      <c r="M75" s="84">
        <v>0</v>
      </c>
      <c r="N75" s="83">
        <v>0</v>
      </c>
      <c r="O75" s="84">
        <v>0</v>
      </c>
      <c r="P75" s="83">
        <v>0</v>
      </c>
      <c r="Q75" s="84">
        <v>0</v>
      </c>
      <c r="R75" s="85">
        <v>0</v>
      </c>
      <c r="S75" s="84">
        <v>218000</v>
      </c>
      <c r="T75" s="100">
        <v>0</v>
      </c>
      <c r="U75" s="86">
        <v>0</v>
      </c>
      <c r="V75" s="83">
        <v>0</v>
      </c>
      <c r="W75" s="84">
        <v>0</v>
      </c>
      <c r="X75" s="83">
        <f t="shared" si="25"/>
        <v>0</v>
      </c>
      <c r="Y75" s="84">
        <f t="shared" si="25"/>
        <v>218000</v>
      </c>
      <c r="Z75" s="101">
        <f t="shared" si="26"/>
        <v>218000</v>
      </c>
    </row>
    <row r="76" spans="1:26" ht="15" collapsed="1" x14ac:dyDescent="0.2">
      <c r="A76" s="137">
        <v>30409972</v>
      </c>
      <c r="B76" s="69" t="s">
        <v>32</v>
      </c>
      <c r="C76" s="52" t="s">
        <v>8</v>
      </c>
      <c r="D76" s="60" t="s">
        <v>96</v>
      </c>
      <c r="E76" s="41" t="s">
        <v>23</v>
      </c>
      <c r="F76" s="173" t="s">
        <v>55</v>
      </c>
      <c r="G76" s="159">
        <f>SUM(G77:G82)</f>
        <v>7258504</v>
      </c>
      <c r="H76" s="209">
        <f>SUM(H77:H82)</f>
        <v>0</v>
      </c>
      <c r="I76" s="221">
        <f t="shared" si="24"/>
        <v>7258504</v>
      </c>
      <c r="J76" s="83">
        <f t="shared" ref="J76:W76" si="27">SUM(J77:J82)</f>
        <v>0</v>
      </c>
      <c r="K76" s="84">
        <f t="shared" si="27"/>
        <v>0</v>
      </c>
      <c r="L76" s="102">
        <f t="shared" si="27"/>
        <v>0</v>
      </c>
      <c r="M76" s="101">
        <f t="shared" si="27"/>
        <v>0</v>
      </c>
      <c r="N76" s="102">
        <f t="shared" si="27"/>
        <v>0</v>
      </c>
      <c r="O76" s="101">
        <f t="shared" si="27"/>
        <v>0</v>
      </c>
      <c r="P76" s="102">
        <f t="shared" si="27"/>
        <v>0</v>
      </c>
      <c r="Q76" s="101">
        <f t="shared" si="27"/>
        <v>0</v>
      </c>
      <c r="R76" s="102">
        <f t="shared" si="27"/>
        <v>0</v>
      </c>
      <c r="S76" s="101">
        <f t="shared" si="27"/>
        <v>0</v>
      </c>
      <c r="T76" s="102">
        <f t="shared" si="27"/>
        <v>2041600</v>
      </c>
      <c r="U76" s="101">
        <f t="shared" si="27"/>
        <v>0</v>
      </c>
      <c r="V76" s="102">
        <f t="shared" si="27"/>
        <v>5216904</v>
      </c>
      <c r="W76" s="101">
        <f t="shared" si="27"/>
        <v>0</v>
      </c>
      <c r="X76" s="102">
        <f>SUM(X77:X82)</f>
        <v>7258504</v>
      </c>
      <c r="Y76" s="101">
        <f>SUM(Y77:Y82)</f>
        <v>0</v>
      </c>
      <c r="Z76" s="106">
        <f t="shared" si="26"/>
        <v>7258504</v>
      </c>
    </row>
    <row r="77" spans="1:26" ht="14.25" hidden="1" customHeight="1" outlineLevel="1" x14ac:dyDescent="0.2">
      <c r="A77" s="139"/>
      <c r="B77" s="71"/>
      <c r="C77" s="54"/>
      <c r="D77" s="62" t="s">
        <v>24</v>
      </c>
      <c r="E77" s="44"/>
      <c r="F77" s="173" t="s">
        <v>55</v>
      </c>
      <c r="G77" s="3">
        <v>2044</v>
      </c>
      <c r="H77" s="210">
        <v>0</v>
      </c>
      <c r="I77" s="218">
        <f t="shared" si="24"/>
        <v>2044</v>
      </c>
      <c r="J77" s="102">
        <v>0</v>
      </c>
      <c r="K77" s="101">
        <v>0</v>
      </c>
      <c r="L77" s="102">
        <v>0</v>
      </c>
      <c r="M77" s="101">
        <v>0</v>
      </c>
      <c r="N77" s="102">
        <v>0</v>
      </c>
      <c r="O77" s="101">
        <v>0</v>
      </c>
      <c r="P77" s="102">
        <v>0</v>
      </c>
      <c r="Q77" s="101">
        <v>0</v>
      </c>
      <c r="R77" s="104">
        <v>0</v>
      </c>
      <c r="S77" s="101">
        <v>0</v>
      </c>
      <c r="T77" s="105">
        <v>0</v>
      </c>
      <c r="U77" s="105">
        <v>0</v>
      </c>
      <c r="V77" s="103">
        <v>2044</v>
      </c>
      <c r="W77" s="101">
        <v>0</v>
      </c>
      <c r="X77" s="83">
        <f t="shared" si="25"/>
        <v>2044</v>
      </c>
      <c r="Y77" s="101">
        <f t="shared" si="25"/>
        <v>0</v>
      </c>
      <c r="Z77" s="101">
        <f t="shared" si="26"/>
        <v>2044</v>
      </c>
    </row>
    <row r="78" spans="1:26" ht="14.25" hidden="1" customHeight="1" outlineLevel="1" x14ac:dyDescent="0.2">
      <c r="A78" s="139"/>
      <c r="B78" s="71"/>
      <c r="C78" s="54"/>
      <c r="D78" s="62" t="s">
        <v>25</v>
      </c>
      <c r="E78" s="44"/>
      <c r="F78" s="173" t="s">
        <v>55</v>
      </c>
      <c r="G78" s="3">
        <v>114400</v>
      </c>
      <c r="H78" s="210">
        <v>0</v>
      </c>
      <c r="I78" s="218">
        <f t="shared" si="24"/>
        <v>114400</v>
      </c>
      <c r="J78" s="102">
        <v>0</v>
      </c>
      <c r="K78" s="101">
        <v>0</v>
      </c>
      <c r="L78" s="102">
        <v>0</v>
      </c>
      <c r="M78" s="101">
        <v>0</v>
      </c>
      <c r="N78" s="102">
        <v>0</v>
      </c>
      <c r="O78" s="101">
        <v>0</v>
      </c>
      <c r="P78" s="102">
        <v>0</v>
      </c>
      <c r="Q78" s="101">
        <v>0</v>
      </c>
      <c r="R78" s="104">
        <v>0</v>
      </c>
      <c r="S78" s="101">
        <v>0</v>
      </c>
      <c r="T78" s="105">
        <v>41600</v>
      </c>
      <c r="U78" s="105">
        <v>0</v>
      </c>
      <c r="V78" s="103">
        <v>72800</v>
      </c>
      <c r="W78" s="101">
        <v>0</v>
      </c>
      <c r="X78" s="83">
        <f t="shared" si="25"/>
        <v>114400</v>
      </c>
      <c r="Y78" s="101">
        <f t="shared" si="25"/>
        <v>0</v>
      </c>
      <c r="Z78" s="101">
        <f t="shared" si="26"/>
        <v>114400</v>
      </c>
    </row>
    <row r="79" spans="1:26" ht="14.25" hidden="1" customHeight="1" outlineLevel="1" x14ac:dyDescent="0.2">
      <c r="A79" s="139"/>
      <c r="B79" s="71"/>
      <c r="C79" s="54"/>
      <c r="D79" s="62" t="s">
        <v>26</v>
      </c>
      <c r="E79" s="44"/>
      <c r="F79" s="173" t="s">
        <v>55</v>
      </c>
      <c r="G79" s="3">
        <v>6000000</v>
      </c>
      <c r="H79" s="210">
        <v>0</v>
      </c>
      <c r="I79" s="218">
        <f t="shared" si="24"/>
        <v>6000000</v>
      </c>
      <c r="J79" s="102">
        <v>0</v>
      </c>
      <c r="K79" s="101">
        <v>0</v>
      </c>
      <c r="L79" s="102">
        <v>0</v>
      </c>
      <c r="M79" s="101">
        <v>0</v>
      </c>
      <c r="N79" s="102">
        <v>0</v>
      </c>
      <c r="O79" s="101">
        <v>0</v>
      </c>
      <c r="P79" s="102">
        <v>0</v>
      </c>
      <c r="Q79" s="101">
        <v>0</v>
      </c>
      <c r="R79" s="104">
        <v>0</v>
      </c>
      <c r="S79" s="101">
        <v>0</v>
      </c>
      <c r="T79" s="105">
        <v>2000000</v>
      </c>
      <c r="U79" s="105">
        <v>0</v>
      </c>
      <c r="V79" s="103">
        <v>4000000</v>
      </c>
      <c r="W79" s="101">
        <v>0</v>
      </c>
      <c r="X79" s="83">
        <f t="shared" si="25"/>
        <v>6000000</v>
      </c>
      <c r="Y79" s="101">
        <f t="shared" si="25"/>
        <v>0</v>
      </c>
      <c r="Z79" s="101">
        <f t="shared" si="26"/>
        <v>6000000</v>
      </c>
    </row>
    <row r="80" spans="1:26" ht="14.25" hidden="1" customHeight="1" outlineLevel="1" x14ac:dyDescent="0.2">
      <c r="A80" s="139"/>
      <c r="B80" s="71"/>
      <c r="C80" s="54"/>
      <c r="D80" s="62" t="s">
        <v>27</v>
      </c>
      <c r="E80" s="44"/>
      <c r="F80" s="173" t="s">
        <v>55</v>
      </c>
      <c r="G80" s="3">
        <v>460922</v>
      </c>
      <c r="H80" s="210">
        <v>0</v>
      </c>
      <c r="I80" s="218">
        <f t="shared" si="24"/>
        <v>460922</v>
      </c>
      <c r="J80" s="102">
        <v>0</v>
      </c>
      <c r="K80" s="101">
        <v>0</v>
      </c>
      <c r="L80" s="102">
        <v>0</v>
      </c>
      <c r="M80" s="101">
        <v>0</v>
      </c>
      <c r="N80" s="102">
        <v>0</v>
      </c>
      <c r="O80" s="101">
        <v>0</v>
      </c>
      <c r="P80" s="102">
        <v>0</v>
      </c>
      <c r="Q80" s="101">
        <v>0</v>
      </c>
      <c r="R80" s="104">
        <v>0</v>
      </c>
      <c r="S80" s="101">
        <v>0</v>
      </c>
      <c r="T80" s="105">
        <v>0</v>
      </c>
      <c r="U80" s="105">
        <v>0</v>
      </c>
      <c r="V80" s="103">
        <v>460922</v>
      </c>
      <c r="W80" s="101">
        <v>0</v>
      </c>
      <c r="X80" s="83">
        <f t="shared" si="25"/>
        <v>460922</v>
      </c>
      <c r="Y80" s="101">
        <f t="shared" si="25"/>
        <v>0</v>
      </c>
      <c r="Z80" s="101">
        <f t="shared" si="26"/>
        <v>460922</v>
      </c>
    </row>
    <row r="81" spans="1:26" ht="14.25" hidden="1" customHeight="1" outlineLevel="1" x14ac:dyDescent="0.2">
      <c r="A81" s="139"/>
      <c r="B81" s="71"/>
      <c r="C81" s="54"/>
      <c r="D81" s="62" t="s">
        <v>28</v>
      </c>
      <c r="E81" s="44"/>
      <c r="F81" s="173" t="s">
        <v>55</v>
      </c>
      <c r="G81" s="3">
        <v>625923</v>
      </c>
      <c r="H81" s="210">
        <v>0</v>
      </c>
      <c r="I81" s="218">
        <f t="shared" si="24"/>
        <v>625923</v>
      </c>
      <c r="J81" s="102">
        <v>0</v>
      </c>
      <c r="K81" s="101">
        <v>0</v>
      </c>
      <c r="L81" s="102">
        <v>0</v>
      </c>
      <c r="M81" s="101">
        <v>0</v>
      </c>
      <c r="N81" s="102">
        <v>0</v>
      </c>
      <c r="O81" s="101">
        <v>0</v>
      </c>
      <c r="P81" s="102">
        <v>0</v>
      </c>
      <c r="Q81" s="101">
        <v>0</v>
      </c>
      <c r="R81" s="104">
        <v>0</v>
      </c>
      <c r="S81" s="101">
        <v>0</v>
      </c>
      <c r="T81" s="105">
        <v>0</v>
      </c>
      <c r="U81" s="105">
        <v>0</v>
      </c>
      <c r="V81" s="103">
        <v>625923</v>
      </c>
      <c r="W81" s="101">
        <v>0</v>
      </c>
      <c r="X81" s="83">
        <f t="shared" si="25"/>
        <v>625923</v>
      </c>
      <c r="Y81" s="101">
        <f t="shared" si="25"/>
        <v>0</v>
      </c>
      <c r="Z81" s="101">
        <f t="shared" si="26"/>
        <v>625923</v>
      </c>
    </row>
    <row r="82" spans="1:26" ht="14.25" hidden="1" customHeight="1" outlineLevel="1" x14ac:dyDescent="0.2">
      <c r="A82" s="139"/>
      <c r="B82" s="71"/>
      <c r="C82" s="54"/>
      <c r="D82" s="62" t="s">
        <v>29</v>
      </c>
      <c r="E82" s="44"/>
      <c r="F82" s="173" t="s">
        <v>55</v>
      </c>
      <c r="G82" s="3">
        <v>55215</v>
      </c>
      <c r="H82" s="210">
        <v>0</v>
      </c>
      <c r="I82" s="218">
        <f t="shared" si="24"/>
        <v>55215</v>
      </c>
      <c r="J82" s="102">
        <v>0</v>
      </c>
      <c r="K82" s="101">
        <v>0</v>
      </c>
      <c r="L82" s="102">
        <v>0</v>
      </c>
      <c r="M82" s="101">
        <v>0</v>
      </c>
      <c r="N82" s="102">
        <v>0</v>
      </c>
      <c r="O82" s="101">
        <v>0</v>
      </c>
      <c r="P82" s="102">
        <v>0</v>
      </c>
      <c r="Q82" s="101">
        <v>0</v>
      </c>
      <c r="R82" s="104">
        <v>0</v>
      </c>
      <c r="S82" s="101">
        <v>0</v>
      </c>
      <c r="T82" s="105">
        <v>0</v>
      </c>
      <c r="U82" s="105">
        <v>0</v>
      </c>
      <c r="V82" s="103">
        <v>55215</v>
      </c>
      <c r="W82" s="101">
        <v>0</v>
      </c>
      <c r="X82" s="83">
        <f t="shared" si="25"/>
        <v>55215</v>
      </c>
      <c r="Y82" s="101">
        <f t="shared" si="25"/>
        <v>0</v>
      </c>
      <c r="Z82" s="101">
        <f t="shared" si="26"/>
        <v>55215</v>
      </c>
    </row>
    <row r="83" spans="1:26" ht="25.5" collapsed="1" x14ac:dyDescent="0.2">
      <c r="A83" s="137" t="s">
        <v>15</v>
      </c>
      <c r="B83" s="69" t="s">
        <v>16</v>
      </c>
      <c r="C83" s="52" t="s">
        <v>16</v>
      </c>
      <c r="D83" s="199" t="s">
        <v>56</v>
      </c>
      <c r="E83" s="41" t="s">
        <v>23</v>
      </c>
      <c r="F83" s="173" t="s">
        <v>62</v>
      </c>
      <c r="G83" s="26">
        <f>G84+G85+G86+G87+G111+G112+G113+G114+G116</f>
        <v>6338390</v>
      </c>
      <c r="H83" s="207">
        <f>H84+H85+H86+H87+H111+H112+H113+H114+H116</f>
        <v>5116682</v>
      </c>
      <c r="I83" s="219">
        <f>G83+H83</f>
        <v>11455072</v>
      </c>
      <c r="J83" s="83">
        <f t="shared" ref="J83:W83" si="28">J84+J85+J86+J87+J111+J112+J113+J114+J116</f>
        <v>0</v>
      </c>
      <c r="K83" s="84">
        <f t="shared" si="28"/>
        <v>0</v>
      </c>
      <c r="L83" s="83">
        <f t="shared" si="28"/>
        <v>0</v>
      </c>
      <c r="M83" s="84">
        <f t="shared" si="28"/>
        <v>0</v>
      </c>
      <c r="N83" s="83">
        <f t="shared" si="28"/>
        <v>0</v>
      </c>
      <c r="O83" s="84">
        <f t="shared" si="28"/>
        <v>0</v>
      </c>
      <c r="P83" s="83">
        <f t="shared" si="28"/>
        <v>0</v>
      </c>
      <c r="Q83" s="84">
        <f t="shared" si="28"/>
        <v>0</v>
      </c>
      <c r="R83" s="85">
        <f t="shared" si="28"/>
        <v>0</v>
      </c>
      <c r="S83" s="84">
        <f t="shared" si="28"/>
        <v>0</v>
      </c>
      <c r="T83" s="85">
        <f t="shared" si="28"/>
        <v>0</v>
      </c>
      <c r="U83" s="86">
        <f t="shared" si="28"/>
        <v>0</v>
      </c>
      <c r="V83" s="83">
        <f t="shared" si="28"/>
        <v>0</v>
      </c>
      <c r="W83" s="84">
        <f t="shared" si="28"/>
        <v>0</v>
      </c>
      <c r="X83" s="83">
        <f>G83</f>
        <v>6338390</v>
      </c>
      <c r="Y83" s="84">
        <v>5116682</v>
      </c>
      <c r="Z83" s="106">
        <f>X83+Y83</f>
        <v>11455072</v>
      </c>
    </row>
    <row r="84" spans="1:26" ht="14.25" hidden="1" customHeight="1" outlineLevel="1" x14ac:dyDescent="0.2">
      <c r="A84" s="137"/>
      <c r="B84" s="69"/>
      <c r="C84" s="52"/>
      <c r="D84" s="60" t="s">
        <v>33</v>
      </c>
      <c r="E84" s="41"/>
      <c r="F84" s="173" t="s">
        <v>55</v>
      </c>
      <c r="G84" s="26">
        <v>48000</v>
      </c>
      <c r="H84" s="207">
        <v>0</v>
      </c>
      <c r="I84" s="219">
        <f t="shared" si="24"/>
        <v>48000</v>
      </c>
      <c r="J84" s="83">
        <v>0</v>
      </c>
      <c r="K84" s="84">
        <v>0</v>
      </c>
      <c r="L84" s="83">
        <v>0</v>
      </c>
      <c r="M84" s="84">
        <v>0</v>
      </c>
      <c r="N84" s="83">
        <v>0</v>
      </c>
      <c r="O84" s="84">
        <v>0</v>
      </c>
      <c r="P84" s="83">
        <v>0</v>
      </c>
      <c r="Q84" s="84">
        <v>0</v>
      </c>
      <c r="R84" s="85">
        <v>0</v>
      </c>
      <c r="S84" s="84">
        <v>0</v>
      </c>
      <c r="T84" s="100">
        <v>0</v>
      </c>
      <c r="U84" s="86">
        <v>0</v>
      </c>
      <c r="V84" s="83">
        <v>0</v>
      </c>
      <c r="W84" s="84">
        <v>0</v>
      </c>
      <c r="X84" s="83">
        <f>J84+L84+N84++P84+R84+T84+V84</f>
        <v>0</v>
      </c>
      <c r="Y84" s="101">
        <f t="shared" si="25"/>
        <v>0</v>
      </c>
      <c r="Z84" s="101">
        <f>X84+Y84</f>
        <v>0</v>
      </c>
    </row>
    <row r="85" spans="1:26" ht="14.25" hidden="1" customHeight="1" outlineLevel="1" x14ac:dyDescent="0.2">
      <c r="A85" s="137"/>
      <c r="B85" s="69"/>
      <c r="C85" s="52"/>
      <c r="D85" s="60" t="s">
        <v>25</v>
      </c>
      <c r="E85" s="41"/>
      <c r="F85" s="173" t="s">
        <v>55</v>
      </c>
      <c r="G85" s="26">
        <v>604000</v>
      </c>
      <c r="H85" s="207">
        <v>0</v>
      </c>
      <c r="I85" s="219">
        <f t="shared" si="24"/>
        <v>604000</v>
      </c>
      <c r="J85" s="83">
        <v>0</v>
      </c>
      <c r="K85" s="84">
        <v>0</v>
      </c>
      <c r="L85" s="83">
        <v>0</v>
      </c>
      <c r="M85" s="84">
        <v>0</v>
      </c>
      <c r="N85" s="83">
        <v>0</v>
      </c>
      <c r="O85" s="84">
        <v>0</v>
      </c>
      <c r="P85" s="83">
        <v>0</v>
      </c>
      <c r="Q85" s="84">
        <v>0</v>
      </c>
      <c r="R85" s="85">
        <v>0</v>
      </c>
      <c r="S85" s="84">
        <v>0</v>
      </c>
      <c r="T85" s="100">
        <v>0</v>
      </c>
      <c r="U85" s="86">
        <v>0</v>
      </c>
      <c r="V85" s="83">
        <v>0</v>
      </c>
      <c r="W85" s="84">
        <v>0</v>
      </c>
      <c r="X85" s="83">
        <f t="shared" si="25"/>
        <v>0</v>
      </c>
      <c r="Y85" s="101">
        <f t="shared" si="25"/>
        <v>0</v>
      </c>
      <c r="Z85" s="101">
        <f t="shared" si="26"/>
        <v>0</v>
      </c>
    </row>
    <row r="86" spans="1:26" ht="14.25" hidden="1" customHeight="1" outlineLevel="1" x14ac:dyDescent="0.2">
      <c r="A86" s="137"/>
      <c r="B86" s="69"/>
      <c r="C86" s="52"/>
      <c r="D86" s="60" t="s">
        <v>34</v>
      </c>
      <c r="E86" s="41"/>
      <c r="F86" s="176" t="s">
        <v>0</v>
      </c>
      <c r="G86" s="26">
        <v>0</v>
      </c>
      <c r="H86" s="207">
        <v>486682</v>
      </c>
      <c r="I86" s="219">
        <f t="shared" si="24"/>
        <v>486682</v>
      </c>
      <c r="J86" s="83">
        <v>0</v>
      </c>
      <c r="K86" s="84">
        <v>0</v>
      </c>
      <c r="L86" s="83">
        <v>0</v>
      </c>
      <c r="M86" s="84">
        <v>0</v>
      </c>
      <c r="N86" s="83">
        <v>0</v>
      </c>
      <c r="O86" s="84">
        <v>0</v>
      </c>
      <c r="P86" s="83">
        <v>0</v>
      </c>
      <c r="Q86" s="84">
        <v>0</v>
      </c>
      <c r="R86" s="85">
        <v>0</v>
      </c>
      <c r="S86" s="84">
        <v>0</v>
      </c>
      <c r="T86" s="100">
        <v>0</v>
      </c>
      <c r="U86" s="86">
        <v>0</v>
      </c>
      <c r="V86" s="83">
        <v>0</v>
      </c>
      <c r="W86" s="84">
        <v>0</v>
      </c>
      <c r="X86" s="83">
        <f t="shared" si="25"/>
        <v>0</v>
      </c>
      <c r="Y86" s="101">
        <f>K86+M86+O86++Q86+S86+U86+W86</f>
        <v>0</v>
      </c>
      <c r="Z86" s="101">
        <f t="shared" si="26"/>
        <v>0</v>
      </c>
    </row>
    <row r="87" spans="1:26" ht="22.5" hidden="1" customHeight="1" outlineLevel="1" x14ac:dyDescent="0.2">
      <c r="A87" s="137"/>
      <c r="B87" s="69"/>
      <c r="C87" s="52"/>
      <c r="D87" s="60" t="s">
        <v>38</v>
      </c>
      <c r="E87" s="41"/>
      <c r="F87" s="174" t="s">
        <v>62</v>
      </c>
      <c r="G87" s="26">
        <f>3000000+G110</f>
        <v>3667590</v>
      </c>
      <c r="H87" s="207">
        <v>4200000</v>
      </c>
      <c r="I87" s="219">
        <f t="shared" si="24"/>
        <v>7867590</v>
      </c>
      <c r="J87" s="83">
        <v>0</v>
      </c>
      <c r="K87" s="84">
        <v>0</v>
      </c>
      <c r="L87" s="83">
        <v>0</v>
      </c>
      <c r="M87" s="84">
        <f>SUM(M88:M109)</f>
        <v>0</v>
      </c>
      <c r="N87" s="83">
        <f>SUM(N88:N110)</f>
        <v>0</v>
      </c>
      <c r="O87" s="84">
        <v>0</v>
      </c>
      <c r="P87" s="83">
        <f>SUM(P88:P110)</f>
        <v>0</v>
      </c>
      <c r="Q87" s="84">
        <v>0</v>
      </c>
      <c r="R87" s="85">
        <v>0</v>
      </c>
      <c r="S87" s="84">
        <v>0</v>
      </c>
      <c r="T87" s="100">
        <v>0</v>
      </c>
      <c r="U87" s="86">
        <v>0</v>
      </c>
      <c r="V87" s="83">
        <v>0</v>
      </c>
      <c r="W87" s="84">
        <v>0</v>
      </c>
      <c r="X87" s="83">
        <f>J87+L87+N87++P87+R87+T87+V87</f>
        <v>0</v>
      </c>
      <c r="Y87" s="101">
        <f>K87+M87+O87++Q87+S87+U87+W87</f>
        <v>0</v>
      </c>
      <c r="Z87" s="101">
        <f t="shared" si="26"/>
        <v>0</v>
      </c>
    </row>
    <row r="88" spans="1:26" ht="28.5" hidden="1" customHeight="1" outlineLevel="1" x14ac:dyDescent="0.2">
      <c r="A88" s="137">
        <v>30477686</v>
      </c>
      <c r="B88" s="69" t="s">
        <v>32</v>
      </c>
      <c r="C88" s="52" t="s">
        <v>8</v>
      </c>
      <c r="D88" s="200" t="s">
        <v>39</v>
      </c>
      <c r="E88" s="41" t="s">
        <v>23</v>
      </c>
      <c r="F88" s="176" t="s">
        <v>0</v>
      </c>
      <c r="G88" s="26"/>
      <c r="H88" s="207">
        <v>154248.75200000001</v>
      </c>
      <c r="I88" s="219">
        <f t="shared" si="24"/>
        <v>154248.75200000001</v>
      </c>
      <c r="J88" s="83">
        <v>0</v>
      </c>
      <c r="K88" s="84">
        <v>0</v>
      </c>
      <c r="L88" s="83">
        <v>0</v>
      </c>
      <c r="M88" s="84">
        <v>0</v>
      </c>
      <c r="N88" s="83">
        <v>0</v>
      </c>
      <c r="O88" s="84">
        <v>0</v>
      </c>
      <c r="P88" s="83">
        <v>0</v>
      </c>
      <c r="Q88" s="84">
        <v>0</v>
      </c>
      <c r="R88" s="85">
        <v>0</v>
      </c>
      <c r="S88" s="84">
        <v>0</v>
      </c>
      <c r="T88" s="100">
        <v>0</v>
      </c>
      <c r="U88" s="86">
        <v>0</v>
      </c>
      <c r="V88" s="83">
        <v>0</v>
      </c>
      <c r="W88" s="84">
        <v>0</v>
      </c>
      <c r="X88" s="83">
        <f t="shared" si="25"/>
        <v>0</v>
      </c>
      <c r="Y88" s="101">
        <f>K88+M88+O88++Q88+S88+U88+W88</f>
        <v>0</v>
      </c>
      <c r="Z88" s="101">
        <f t="shared" si="26"/>
        <v>0</v>
      </c>
    </row>
    <row r="89" spans="1:26" ht="28.5" hidden="1" customHeight="1" outlineLevel="1" x14ac:dyDescent="0.2">
      <c r="A89" s="137">
        <v>30477788</v>
      </c>
      <c r="B89" s="69" t="s">
        <v>32</v>
      </c>
      <c r="C89" s="52" t="s">
        <v>8</v>
      </c>
      <c r="D89" s="200" t="s">
        <v>40</v>
      </c>
      <c r="E89" s="41" t="s">
        <v>23</v>
      </c>
      <c r="F89" s="176" t="s">
        <v>0</v>
      </c>
      <c r="G89" s="26"/>
      <c r="H89" s="207">
        <v>200606</v>
      </c>
      <c r="I89" s="219">
        <f t="shared" si="24"/>
        <v>200606</v>
      </c>
      <c r="J89" s="83">
        <v>0</v>
      </c>
      <c r="K89" s="84">
        <v>0</v>
      </c>
      <c r="L89" s="83">
        <v>0</v>
      </c>
      <c r="M89" s="84">
        <v>0</v>
      </c>
      <c r="N89" s="83">
        <v>0</v>
      </c>
      <c r="O89" s="84">
        <v>0</v>
      </c>
      <c r="P89" s="83">
        <v>0</v>
      </c>
      <c r="Q89" s="84">
        <v>0</v>
      </c>
      <c r="R89" s="85">
        <v>0</v>
      </c>
      <c r="S89" s="84">
        <v>0</v>
      </c>
      <c r="T89" s="100">
        <v>0</v>
      </c>
      <c r="U89" s="86">
        <v>0</v>
      </c>
      <c r="V89" s="83">
        <v>0</v>
      </c>
      <c r="W89" s="84">
        <v>0</v>
      </c>
      <c r="X89" s="83">
        <f t="shared" si="25"/>
        <v>0</v>
      </c>
      <c r="Y89" s="101">
        <f t="shared" si="25"/>
        <v>0</v>
      </c>
      <c r="Z89" s="101">
        <f t="shared" si="26"/>
        <v>0</v>
      </c>
    </row>
    <row r="90" spans="1:26" ht="28.5" hidden="1" customHeight="1" outlineLevel="1" x14ac:dyDescent="0.2">
      <c r="A90" s="137">
        <v>30479389</v>
      </c>
      <c r="B90" s="69" t="s">
        <v>32</v>
      </c>
      <c r="C90" s="52" t="s">
        <v>8</v>
      </c>
      <c r="D90" s="200" t="s">
        <v>41</v>
      </c>
      <c r="E90" s="41" t="s">
        <v>23</v>
      </c>
      <c r="F90" s="176" t="s">
        <v>0</v>
      </c>
      <c r="G90" s="26"/>
      <c r="H90" s="207">
        <v>89684.4</v>
      </c>
      <c r="I90" s="219">
        <f t="shared" si="24"/>
        <v>89684.4</v>
      </c>
      <c r="J90" s="83">
        <v>0</v>
      </c>
      <c r="K90" s="84">
        <v>0</v>
      </c>
      <c r="L90" s="83">
        <v>0</v>
      </c>
      <c r="M90" s="84">
        <v>0</v>
      </c>
      <c r="N90" s="83">
        <v>0</v>
      </c>
      <c r="O90" s="84">
        <v>0</v>
      </c>
      <c r="P90" s="83">
        <v>0</v>
      </c>
      <c r="Q90" s="84">
        <v>0</v>
      </c>
      <c r="R90" s="85">
        <v>0</v>
      </c>
      <c r="S90" s="84">
        <v>0</v>
      </c>
      <c r="T90" s="100">
        <v>0</v>
      </c>
      <c r="U90" s="86">
        <v>0</v>
      </c>
      <c r="V90" s="83">
        <v>0</v>
      </c>
      <c r="W90" s="84">
        <v>0</v>
      </c>
      <c r="X90" s="83">
        <f t="shared" si="25"/>
        <v>0</v>
      </c>
      <c r="Y90" s="101">
        <f t="shared" si="25"/>
        <v>0</v>
      </c>
      <c r="Z90" s="101">
        <f t="shared" si="26"/>
        <v>0</v>
      </c>
    </row>
    <row r="91" spans="1:26" ht="42.75" hidden="1" customHeight="1" outlineLevel="1" x14ac:dyDescent="0.2">
      <c r="A91" s="137">
        <v>30484036</v>
      </c>
      <c r="B91" s="69" t="s">
        <v>32</v>
      </c>
      <c r="C91" s="52" t="s">
        <v>8</v>
      </c>
      <c r="D91" s="200" t="s">
        <v>42</v>
      </c>
      <c r="E91" s="41" t="s">
        <v>23</v>
      </c>
      <c r="F91" s="176" t="s">
        <v>0</v>
      </c>
      <c r="G91" s="26"/>
      <c r="H91" s="207">
        <v>159597.13</v>
      </c>
      <c r="I91" s="219">
        <f t="shared" si="24"/>
        <v>159597.13</v>
      </c>
      <c r="J91" s="83">
        <v>0</v>
      </c>
      <c r="K91" s="84">
        <v>0</v>
      </c>
      <c r="L91" s="83">
        <v>0</v>
      </c>
      <c r="M91" s="84">
        <v>0</v>
      </c>
      <c r="N91" s="83">
        <v>0</v>
      </c>
      <c r="O91" s="84">
        <v>0</v>
      </c>
      <c r="P91" s="83">
        <v>0</v>
      </c>
      <c r="Q91" s="84">
        <v>0</v>
      </c>
      <c r="R91" s="85">
        <v>0</v>
      </c>
      <c r="S91" s="84">
        <v>0</v>
      </c>
      <c r="T91" s="100">
        <v>0</v>
      </c>
      <c r="U91" s="86">
        <v>0</v>
      </c>
      <c r="V91" s="83">
        <v>0</v>
      </c>
      <c r="W91" s="84">
        <v>0</v>
      </c>
      <c r="X91" s="83">
        <f t="shared" si="25"/>
        <v>0</v>
      </c>
      <c r="Y91" s="101">
        <f t="shared" si="25"/>
        <v>0</v>
      </c>
      <c r="Z91" s="101">
        <f t="shared" si="26"/>
        <v>0</v>
      </c>
    </row>
    <row r="92" spans="1:26" ht="28.5" hidden="1" customHeight="1" outlineLevel="1" x14ac:dyDescent="0.2">
      <c r="A92" s="137">
        <v>30477685</v>
      </c>
      <c r="B92" s="69" t="s">
        <v>32</v>
      </c>
      <c r="C92" s="52" t="s">
        <v>8</v>
      </c>
      <c r="D92" s="200" t="s">
        <v>43</v>
      </c>
      <c r="E92" s="41" t="s">
        <v>23</v>
      </c>
      <c r="F92" s="176" t="s">
        <v>0</v>
      </c>
      <c r="G92" s="26"/>
      <c r="H92" s="207">
        <v>44222.968999999997</v>
      </c>
      <c r="I92" s="219">
        <f t="shared" si="24"/>
        <v>44222.968999999997</v>
      </c>
      <c r="J92" s="83">
        <v>0</v>
      </c>
      <c r="K92" s="84">
        <v>0</v>
      </c>
      <c r="L92" s="83">
        <v>0</v>
      </c>
      <c r="M92" s="84">
        <v>0</v>
      </c>
      <c r="N92" s="83">
        <v>0</v>
      </c>
      <c r="O92" s="84">
        <v>0</v>
      </c>
      <c r="P92" s="83">
        <v>0</v>
      </c>
      <c r="Q92" s="84">
        <v>0</v>
      </c>
      <c r="R92" s="85">
        <v>0</v>
      </c>
      <c r="S92" s="84">
        <v>0</v>
      </c>
      <c r="T92" s="100">
        <v>0</v>
      </c>
      <c r="U92" s="86">
        <v>0</v>
      </c>
      <c r="V92" s="83">
        <v>0</v>
      </c>
      <c r="W92" s="84">
        <v>0</v>
      </c>
      <c r="X92" s="83">
        <f t="shared" si="25"/>
        <v>0</v>
      </c>
      <c r="Y92" s="101">
        <f t="shared" si="25"/>
        <v>0</v>
      </c>
      <c r="Z92" s="101">
        <f t="shared" si="26"/>
        <v>0</v>
      </c>
    </row>
    <row r="93" spans="1:26" ht="42.75" hidden="1" customHeight="1" outlineLevel="1" x14ac:dyDescent="0.2">
      <c r="A93" s="137">
        <v>30479386</v>
      </c>
      <c r="B93" s="69" t="s">
        <v>32</v>
      </c>
      <c r="C93" s="52" t="s">
        <v>8</v>
      </c>
      <c r="D93" s="200" t="s">
        <v>44</v>
      </c>
      <c r="E93" s="41" t="s">
        <v>23</v>
      </c>
      <c r="F93" s="176" t="s">
        <v>0</v>
      </c>
      <c r="G93" s="26"/>
      <c r="H93" s="207">
        <v>61276.033000000003</v>
      </c>
      <c r="I93" s="219">
        <f t="shared" si="24"/>
        <v>61276.033000000003</v>
      </c>
      <c r="J93" s="83">
        <v>0</v>
      </c>
      <c r="K93" s="84">
        <v>0</v>
      </c>
      <c r="L93" s="83">
        <v>0</v>
      </c>
      <c r="M93" s="84">
        <v>0</v>
      </c>
      <c r="N93" s="83">
        <v>0</v>
      </c>
      <c r="O93" s="84">
        <v>0</v>
      </c>
      <c r="P93" s="83">
        <v>0</v>
      </c>
      <c r="Q93" s="84">
        <v>0</v>
      </c>
      <c r="R93" s="85">
        <v>0</v>
      </c>
      <c r="S93" s="84">
        <v>0</v>
      </c>
      <c r="T93" s="100">
        <v>0</v>
      </c>
      <c r="U93" s="86">
        <v>0</v>
      </c>
      <c r="V93" s="83">
        <v>0</v>
      </c>
      <c r="W93" s="84">
        <v>0</v>
      </c>
      <c r="X93" s="83">
        <f t="shared" si="25"/>
        <v>0</v>
      </c>
      <c r="Y93" s="101">
        <f t="shared" si="25"/>
        <v>0</v>
      </c>
      <c r="Z93" s="101">
        <f t="shared" si="26"/>
        <v>0</v>
      </c>
    </row>
    <row r="94" spans="1:26" ht="42.75" hidden="1" customHeight="1" outlineLevel="1" x14ac:dyDescent="0.2">
      <c r="A94" s="137">
        <v>30485111</v>
      </c>
      <c r="B94" s="69" t="s">
        <v>32</v>
      </c>
      <c r="C94" s="52" t="s">
        <v>8</v>
      </c>
      <c r="D94" s="200" t="s">
        <v>45</v>
      </c>
      <c r="E94" s="41" t="s">
        <v>23</v>
      </c>
      <c r="F94" s="176" t="s">
        <v>0</v>
      </c>
      <c r="G94" s="26"/>
      <c r="H94" s="207">
        <v>65822.396999999997</v>
      </c>
      <c r="I94" s="219">
        <f t="shared" si="24"/>
        <v>65822.396999999997</v>
      </c>
      <c r="J94" s="83">
        <v>0</v>
      </c>
      <c r="K94" s="84">
        <v>0</v>
      </c>
      <c r="L94" s="83">
        <v>0</v>
      </c>
      <c r="M94" s="84">
        <v>0</v>
      </c>
      <c r="N94" s="83">
        <v>0</v>
      </c>
      <c r="O94" s="84">
        <v>0</v>
      </c>
      <c r="P94" s="83">
        <v>0</v>
      </c>
      <c r="Q94" s="84">
        <v>0</v>
      </c>
      <c r="R94" s="85">
        <v>0</v>
      </c>
      <c r="S94" s="84">
        <v>0</v>
      </c>
      <c r="T94" s="100">
        <v>0</v>
      </c>
      <c r="U94" s="86">
        <v>0</v>
      </c>
      <c r="V94" s="83">
        <v>0</v>
      </c>
      <c r="W94" s="84">
        <v>0</v>
      </c>
      <c r="X94" s="83">
        <f t="shared" si="25"/>
        <v>0</v>
      </c>
      <c r="Y94" s="101">
        <f t="shared" si="25"/>
        <v>0</v>
      </c>
      <c r="Z94" s="101">
        <f t="shared" si="26"/>
        <v>0</v>
      </c>
    </row>
    <row r="95" spans="1:26" ht="42.75" hidden="1" customHeight="1" outlineLevel="1" x14ac:dyDescent="0.2">
      <c r="A95" s="137">
        <v>30479246</v>
      </c>
      <c r="B95" s="69" t="s">
        <v>32</v>
      </c>
      <c r="C95" s="52" t="s">
        <v>8</v>
      </c>
      <c r="D95" s="200" t="s">
        <v>46</v>
      </c>
      <c r="E95" s="41" t="s">
        <v>23</v>
      </c>
      <c r="F95" s="176" t="s">
        <v>0</v>
      </c>
      <c r="G95" s="26"/>
      <c r="H95" s="207">
        <v>16541</v>
      </c>
      <c r="I95" s="219">
        <f t="shared" si="24"/>
        <v>16541</v>
      </c>
      <c r="J95" s="83">
        <v>0</v>
      </c>
      <c r="K95" s="84">
        <v>0</v>
      </c>
      <c r="L95" s="83">
        <v>0</v>
      </c>
      <c r="M95" s="84">
        <v>0</v>
      </c>
      <c r="N95" s="83">
        <v>0</v>
      </c>
      <c r="O95" s="84">
        <v>0</v>
      </c>
      <c r="P95" s="83">
        <v>0</v>
      </c>
      <c r="Q95" s="84">
        <v>0</v>
      </c>
      <c r="R95" s="85">
        <v>0</v>
      </c>
      <c r="S95" s="84">
        <v>0</v>
      </c>
      <c r="T95" s="100">
        <v>0</v>
      </c>
      <c r="U95" s="86">
        <v>0</v>
      </c>
      <c r="V95" s="83">
        <v>0</v>
      </c>
      <c r="W95" s="84">
        <v>0</v>
      </c>
      <c r="X95" s="83">
        <f t="shared" si="25"/>
        <v>0</v>
      </c>
      <c r="Y95" s="101">
        <f t="shared" si="25"/>
        <v>0</v>
      </c>
      <c r="Z95" s="101">
        <f t="shared" si="26"/>
        <v>0</v>
      </c>
    </row>
    <row r="96" spans="1:26" ht="28.5" hidden="1" customHeight="1" outlineLevel="1" x14ac:dyDescent="0.2">
      <c r="A96" s="137">
        <v>30485177</v>
      </c>
      <c r="B96" s="69" t="s">
        <v>32</v>
      </c>
      <c r="C96" s="52" t="s">
        <v>8</v>
      </c>
      <c r="D96" s="200" t="s">
        <v>47</v>
      </c>
      <c r="E96" s="41" t="s">
        <v>23</v>
      </c>
      <c r="F96" s="176" t="s">
        <v>0</v>
      </c>
      <c r="G96" s="26"/>
      <c r="H96" s="207">
        <v>17974.949999999997</v>
      </c>
      <c r="I96" s="219">
        <f t="shared" si="24"/>
        <v>17974.949999999997</v>
      </c>
      <c r="J96" s="83">
        <v>0</v>
      </c>
      <c r="K96" s="84">
        <v>0</v>
      </c>
      <c r="L96" s="83">
        <v>0</v>
      </c>
      <c r="M96" s="84">
        <v>0</v>
      </c>
      <c r="N96" s="83">
        <v>0</v>
      </c>
      <c r="O96" s="84">
        <v>0</v>
      </c>
      <c r="P96" s="83">
        <v>0</v>
      </c>
      <c r="Q96" s="84">
        <v>0</v>
      </c>
      <c r="R96" s="85">
        <v>0</v>
      </c>
      <c r="S96" s="84">
        <v>0</v>
      </c>
      <c r="T96" s="100">
        <v>0</v>
      </c>
      <c r="U96" s="86">
        <v>0</v>
      </c>
      <c r="V96" s="83">
        <v>0</v>
      </c>
      <c r="W96" s="84">
        <v>0</v>
      </c>
      <c r="X96" s="83">
        <f t="shared" si="25"/>
        <v>0</v>
      </c>
      <c r="Y96" s="101">
        <f t="shared" si="25"/>
        <v>0</v>
      </c>
      <c r="Z96" s="101">
        <f t="shared" si="26"/>
        <v>0</v>
      </c>
    </row>
    <row r="97" spans="1:26" ht="28.5" hidden="1" customHeight="1" outlineLevel="1" x14ac:dyDescent="0.2">
      <c r="A97" s="137">
        <v>30486607</v>
      </c>
      <c r="B97" s="69" t="s">
        <v>32</v>
      </c>
      <c r="C97" s="52" t="s">
        <v>8</v>
      </c>
      <c r="D97" s="200" t="s">
        <v>48</v>
      </c>
      <c r="E97" s="41" t="s">
        <v>23</v>
      </c>
      <c r="F97" s="176" t="s">
        <v>0</v>
      </c>
      <c r="G97" s="26"/>
      <c r="H97" s="207">
        <v>135500.77799999999</v>
      </c>
      <c r="I97" s="219">
        <f t="shared" si="24"/>
        <v>135500.77799999999</v>
      </c>
      <c r="J97" s="83">
        <v>0</v>
      </c>
      <c r="K97" s="84">
        <v>0</v>
      </c>
      <c r="L97" s="83">
        <v>0</v>
      </c>
      <c r="M97" s="84">
        <v>0</v>
      </c>
      <c r="N97" s="83">
        <v>0</v>
      </c>
      <c r="O97" s="84">
        <v>0</v>
      </c>
      <c r="P97" s="83">
        <v>0</v>
      </c>
      <c r="Q97" s="84">
        <v>0</v>
      </c>
      <c r="R97" s="85">
        <v>0</v>
      </c>
      <c r="S97" s="84">
        <v>0</v>
      </c>
      <c r="T97" s="100">
        <v>0</v>
      </c>
      <c r="U97" s="86">
        <v>0</v>
      </c>
      <c r="V97" s="83">
        <v>0</v>
      </c>
      <c r="W97" s="84">
        <v>0</v>
      </c>
      <c r="X97" s="83">
        <f t="shared" si="25"/>
        <v>0</v>
      </c>
      <c r="Y97" s="101">
        <f t="shared" si="25"/>
        <v>0</v>
      </c>
      <c r="Z97" s="101">
        <f t="shared" si="26"/>
        <v>0</v>
      </c>
    </row>
    <row r="98" spans="1:26" ht="42.75" hidden="1" customHeight="1" outlineLevel="1" x14ac:dyDescent="0.2">
      <c r="A98" s="137">
        <v>30486346</v>
      </c>
      <c r="B98" s="69" t="s">
        <v>32</v>
      </c>
      <c r="C98" s="52" t="s">
        <v>8</v>
      </c>
      <c r="D98" s="200" t="s">
        <v>49</v>
      </c>
      <c r="E98" s="41" t="s">
        <v>23</v>
      </c>
      <c r="F98" s="176" t="s">
        <v>0</v>
      </c>
      <c r="G98" s="26"/>
      <c r="H98" s="207">
        <v>117046.758</v>
      </c>
      <c r="I98" s="219">
        <f t="shared" si="24"/>
        <v>117046.758</v>
      </c>
      <c r="J98" s="83">
        <v>0</v>
      </c>
      <c r="K98" s="84">
        <v>0</v>
      </c>
      <c r="L98" s="83">
        <v>0</v>
      </c>
      <c r="M98" s="84">
        <v>0</v>
      </c>
      <c r="N98" s="83">
        <v>0</v>
      </c>
      <c r="O98" s="84">
        <v>0</v>
      </c>
      <c r="P98" s="83">
        <v>0</v>
      </c>
      <c r="Q98" s="84">
        <v>0</v>
      </c>
      <c r="R98" s="85">
        <v>0</v>
      </c>
      <c r="S98" s="84">
        <v>0</v>
      </c>
      <c r="T98" s="100">
        <v>0</v>
      </c>
      <c r="U98" s="86">
        <v>0</v>
      </c>
      <c r="V98" s="83">
        <v>0</v>
      </c>
      <c r="W98" s="84">
        <v>0</v>
      </c>
      <c r="X98" s="83">
        <f t="shared" si="25"/>
        <v>0</v>
      </c>
      <c r="Y98" s="101">
        <f t="shared" si="25"/>
        <v>0</v>
      </c>
      <c r="Z98" s="101">
        <f t="shared" si="26"/>
        <v>0</v>
      </c>
    </row>
    <row r="99" spans="1:26" ht="28.5" hidden="1" customHeight="1" outlineLevel="1" x14ac:dyDescent="0.2">
      <c r="A99" s="137">
        <v>40000324</v>
      </c>
      <c r="B99" s="69" t="s">
        <v>32</v>
      </c>
      <c r="C99" s="52" t="s">
        <v>8</v>
      </c>
      <c r="D99" s="200" t="s">
        <v>50</v>
      </c>
      <c r="E99" s="41" t="s">
        <v>23</v>
      </c>
      <c r="F99" s="176" t="s">
        <v>0</v>
      </c>
      <c r="G99" s="26"/>
      <c r="H99" s="207">
        <v>68997.8</v>
      </c>
      <c r="I99" s="219">
        <f t="shared" si="24"/>
        <v>68997.8</v>
      </c>
      <c r="J99" s="83">
        <v>0</v>
      </c>
      <c r="K99" s="84">
        <v>0</v>
      </c>
      <c r="L99" s="83">
        <v>0</v>
      </c>
      <c r="M99" s="84">
        <v>0</v>
      </c>
      <c r="N99" s="83">
        <v>0</v>
      </c>
      <c r="O99" s="84">
        <v>0</v>
      </c>
      <c r="P99" s="83">
        <v>0</v>
      </c>
      <c r="Q99" s="84">
        <v>0</v>
      </c>
      <c r="R99" s="85">
        <v>0</v>
      </c>
      <c r="S99" s="84">
        <v>0</v>
      </c>
      <c r="T99" s="100">
        <v>0</v>
      </c>
      <c r="U99" s="86">
        <v>0</v>
      </c>
      <c r="V99" s="83">
        <v>0</v>
      </c>
      <c r="W99" s="84">
        <v>0</v>
      </c>
      <c r="X99" s="83">
        <f t="shared" si="25"/>
        <v>0</v>
      </c>
      <c r="Y99" s="101">
        <f t="shared" si="25"/>
        <v>0</v>
      </c>
      <c r="Z99" s="101">
        <f t="shared" si="26"/>
        <v>0</v>
      </c>
    </row>
    <row r="100" spans="1:26" ht="28.5" hidden="1" customHeight="1" outlineLevel="1" x14ac:dyDescent="0.2">
      <c r="A100" s="137">
        <v>30488913</v>
      </c>
      <c r="B100" s="69" t="s">
        <v>32</v>
      </c>
      <c r="C100" s="52" t="s">
        <v>8</v>
      </c>
      <c r="D100" s="200" t="s">
        <v>51</v>
      </c>
      <c r="E100" s="41" t="s">
        <v>23</v>
      </c>
      <c r="F100" s="176" t="s">
        <v>0</v>
      </c>
      <c r="G100" s="26"/>
      <c r="H100" s="207">
        <v>256751.20699999999</v>
      </c>
      <c r="I100" s="219">
        <f t="shared" si="24"/>
        <v>256751.20699999999</v>
      </c>
      <c r="J100" s="83">
        <v>0</v>
      </c>
      <c r="K100" s="84">
        <v>0</v>
      </c>
      <c r="L100" s="83">
        <v>0</v>
      </c>
      <c r="M100" s="84">
        <v>0</v>
      </c>
      <c r="N100" s="83">
        <v>0</v>
      </c>
      <c r="O100" s="84">
        <v>0</v>
      </c>
      <c r="P100" s="83">
        <v>0</v>
      </c>
      <c r="Q100" s="84">
        <v>0</v>
      </c>
      <c r="R100" s="85">
        <v>0</v>
      </c>
      <c r="S100" s="84">
        <v>0</v>
      </c>
      <c r="T100" s="100">
        <v>0</v>
      </c>
      <c r="U100" s="86">
        <v>0</v>
      </c>
      <c r="V100" s="83">
        <v>0</v>
      </c>
      <c r="W100" s="84">
        <v>0</v>
      </c>
      <c r="X100" s="83">
        <f t="shared" si="25"/>
        <v>0</v>
      </c>
      <c r="Y100" s="101">
        <f t="shared" si="25"/>
        <v>0</v>
      </c>
      <c r="Z100" s="101">
        <f t="shared" si="26"/>
        <v>0</v>
      </c>
    </row>
    <row r="101" spans="1:26" ht="42.75" hidden="1" customHeight="1" outlineLevel="1" x14ac:dyDescent="0.2">
      <c r="A101" s="140">
        <v>40007049</v>
      </c>
      <c r="B101" s="168" t="s">
        <v>32</v>
      </c>
      <c r="C101" s="55" t="s">
        <v>8</v>
      </c>
      <c r="D101" s="201" t="s">
        <v>57</v>
      </c>
      <c r="E101" s="45" t="s">
        <v>23</v>
      </c>
      <c r="F101" s="176" t="s">
        <v>0</v>
      </c>
      <c r="G101" s="26"/>
      <c r="H101" s="207">
        <v>167802.65</v>
      </c>
      <c r="I101" s="219">
        <f t="shared" si="24"/>
        <v>167802.65</v>
      </c>
      <c r="J101" s="83">
        <v>0</v>
      </c>
      <c r="K101" s="84">
        <v>0</v>
      </c>
      <c r="L101" s="83">
        <v>0</v>
      </c>
      <c r="M101" s="84">
        <v>0</v>
      </c>
      <c r="N101" s="83">
        <v>0</v>
      </c>
      <c r="O101" s="84">
        <v>0</v>
      </c>
      <c r="P101" s="83">
        <v>0</v>
      </c>
      <c r="Q101" s="84">
        <v>0</v>
      </c>
      <c r="R101" s="85">
        <v>0</v>
      </c>
      <c r="S101" s="84">
        <v>0</v>
      </c>
      <c r="T101" s="100">
        <v>0</v>
      </c>
      <c r="U101" s="86">
        <v>0</v>
      </c>
      <c r="V101" s="83">
        <v>0</v>
      </c>
      <c r="W101" s="84">
        <v>0</v>
      </c>
      <c r="X101" s="83">
        <f t="shared" si="25"/>
        <v>0</v>
      </c>
      <c r="Y101" s="101">
        <f t="shared" si="25"/>
        <v>0</v>
      </c>
      <c r="Z101" s="101">
        <f t="shared" si="26"/>
        <v>0</v>
      </c>
    </row>
    <row r="102" spans="1:26" ht="42.75" hidden="1" customHeight="1" outlineLevel="1" x14ac:dyDescent="0.2">
      <c r="A102" s="140">
        <v>40007050</v>
      </c>
      <c r="B102" s="168" t="s">
        <v>32</v>
      </c>
      <c r="C102" s="55" t="s">
        <v>8</v>
      </c>
      <c r="D102" s="201" t="s">
        <v>58</v>
      </c>
      <c r="E102" s="45" t="s">
        <v>23</v>
      </c>
      <c r="F102" s="176" t="s">
        <v>0</v>
      </c>
      <c r="G102" s="26"/>
      <c r="H102" s="207">
        <v>105342.818</v>
      </c>
      <c r="I102" s="219">
        <f t="shared" ref="I102:I134" si="29">G102+H102</f>
        <v>105342.818</v>
      </c>
      <c r="J102" s="83">
        <v>0</v>
      </c>
      <c r="K102" s="84">
        <v>0</v>
      </c>
      <c r="L102" s="83">
        <v>0</v>
      </c>
      <c r="M102" s="84">
        <v>0</v>
      </c>
      <c r="N102" s="83">
        <v>0</v>
      </c>
      <c r="O102" s="84">
        <v>0</v>
      </c>
      <c r="P102" s="83">
        <v>0</v>
      </c>
      <c r="Q102" s="84">
        <v>0</v>
      </c>
      <c r="R102" s="85">
        <v>0</v>
      </c>
      <c r="S102" s="84">
        <v>0</v>
      </c>
      <c r="T102" s="100">
        <v>0</v>
      </c>
      <c r="U102" s="86">
        <v>0</v>
      </c>
      <c r="V102" s="83">
        <v>0</v>
      </c>
      <c r="W102" s="84">
        <v>0</v>
      </c>
      <c r="X102" s="83">
        <f t="shared" si="25"/>
        <v>0</v>
      </c>
      <c r="Y102" s="101">
        <f t="shared" si="25"/>
        <v>0</v>
      </c>
      <c r="Z102" s="101">
        <f t="shared" si="26"/>
        <v>0</v>
      </c>
    </row>
    <row r="103" spans="1:26" ht="42.75" hidden="1" customHeight="1" outlineLevel="1" x14ac:dyDescent="0.2">
      <c r="A103" s="140">
        <v>40007051</v>
      </c>
      <c r="B103" s="168" t="s">
        <v>32</v>
      </c>
      <c r="C103" s="55" t="s">
        <v>8</v>
      </c>
      <c r="D103" s="201" t="s">
        <v>59</v>
      </c>
      <c r="E103" s="45" t="s">
        <v>23</v>
      </c>
      <c r="F103" s="176" t="s">
        <v>0</v>
      </c>
      <c r="G103" s="26"/>
      <c r="H103" s="207">
        <v>344207.50099999999</v>
      </c>
      <c r="I103" s="219">
        <f t="shared" si="29"/>
        <v>344207.50099999999</v>
      </c>
      <c r="J103" s="83">
        <v>0</v>
      </c>
      <c r="K103" s="84">
        <v>0</v>
      </c>
      <c r="L103" s="83">
        <v>0</v>
      </c>
      <c r="M103" s="84">
        <v>0</v>
      </c>
      <c r="N103" s="83">
        <v>0</v>
      </c>
      <c r="O103" s="84">
        <v>0</v>
      </c>
      <c r="P103" s="83">
        <v>0</v>
      </c>
      <c r="Q103" s="84">
        <v>0</v>
      </c>
      <c r="R103" s="85">
        <v>0</v>
      </c>
      <c r="S103" s="84">
        <v>0</v>
      </c>
      <c r="T103" s="100">
        <v>0</v>
      </c>
      <c r="U103" s="86">
        <v>0</v>
      </c>
      <c r="V103" s="83">
        <v>0</v>
      </c>
      <c r="W103" s="84">
        <v>0</v>
      </c>
      <c r="X103" s="83">
        <f t="shared" si="25"/>
        <v>0</v>
      </c>
      <c r="Y103" s="101">
        <f t="shared" si="25"/>
        <v>0</v>
      </c>
      <c r="Z103" s="101">
        <f t="shared" si="26"/>
        <v>0</v>
      </c>
    </row>
    <row r="104" spans="1:26" ht="28.5" hidden="1" customHeight="1" outlineLevel="1" x14ac:dyDescent="0.2">
      <c r="A104" s="140">
        <v>40007053</v>
      </c>
      <c r="B104" s="168" t="s">
        <v>32</v>
      </c>
      <c r="C104" s="55" t="s">
        <v>8</v>
      </c>
      <c r="D104" s="201" t="s">
        <v>60</v>
      </c>
      <c r="E104" s="45" t="s">
        <v>23</v>
      </c>
      <c r="F104" s="176" t="s">
        <v>0</v>
      </c>
      <c r="G104" s="26"/>
      <c r="H104" s="207">
        <v>43149.4</v>
      </c>
      <c r="I104" s="219">
        <f t="shared" si="29"/>
        <v>43149.4</v>
      </c>
      <c r="J104" s="83">
        <v>0</v>
      </c>
      <c r="K104" s="84">
        <v>0</v>
      </c>
      <c r="L104" s="83">
        <v>0</v>
      </c>
      <c r="M104" s="84">
        <v>0</v>
      </c>
      <c r="N104" s="83">
        <v>0</v>
      </c>
      <c r="O104" s="84">
        <v>0</v>
      </c>
      <c r="P104" s="83">
        <v>0</v>
      </c>
      <c r="Q104" s="84">
        <v>0</v>
      </c>
      <c r="R104" s="85">
        <v>0</v>
      </c>
      <c r="S104" s="84">
        <v>0</v>
      </c>
      <c r="T104" s="100">
        <v>0</v>
      </c>
      <c r="U104" s="86">
        <v>0</v>
      </c>
      <c r="V104" s="83">
        <v>0</v>
      </c>
      <c r="W104" s="84">
        <v>0</v>
      </c>
      <c r="X104" s="83">
        <f t="shared" si="25"/>
        <v>0</v>
      </c>
      <c r="Y104" s="101">
        <f t="shared" si="25"/>
        <v>0</v>
      </c>
      <c r="Z104" s="101">
        <f t="shared" si="26"/>
        <v>0</v>
      </c>
    </row>
    <row r="105" spans="1:26" ht="44.25" hidden="1" customHeight="1" outlineLevel="1" x14ac:dyDescent="0.2">
      <c r="A105" s="140">
        <v>40019197</v>
      </c>
      <c r="B105" s="168" t="s">
        <v>32</v>
      </c>
      <c r="C105" s="55" t="s">
        <v>8</v>
      </c>
      <c r="D105" s="63" t="s">
        <v>107</v>
      </c>
      <c r="E105" s="45" t="s">
        <v>135</v>
      </c>
      <c r="F105" s="176" t="s">
        <v>0</v>
      </c>
      <c r="G105" s="26"/>
      <c r="H105" s="207">
        <v>555261</v>
      </c>
      <c r="I105" s="219">
        <f t="shared" si="29"/>
        <v>555261</v>
      </c>
      <c r="J105" s="83">
        <v>0</v>
      </c>
      <c r="K105" s="84">
        <v>0</v>
      </c>
      <c r="L105" s="83">
        <v>0</v>
      </c>
      <c r="M105" s="84">
        <v>0</v>
      </c>
      <c r="N105" s="83">
        <v>0</v>
      </c>
      <c r="O105" s="84">
        <v>0</v>
      </c>
      <c r="P105" s="83">
        <v>0</v>
      </c>
      <c r="Q105" s="84">
        <v>0</v>
      </c>
      <c r="R105" s="85">
        <v>0</v>
      </c>
      <c r="S105" s="84">
        <v>0</v>
      </c>
      <c r="T105" s="100">
        <v>0</v>
      </c>
      <c r="U105" s="86">
        <v>0</v>
      </c>
      <c r="V105" s="83">
        <v>0</v>
      </c>
      <c r="W105" s="84">
        <v>0</v>
      </c>
      <c r="X105" s="83">
        <f t="shared" si="25"/>
        <v>0</v>
      </c>
      <c r="Y105" s="101">
        <f t="shared" si="25"/>
        <v>0</v>
      </c>
      <c r="Z105" s="106">
        <f t="shared" si="26"/>
        <v>0</v>
      </c>
    </row>
    <row r="106" spans="1:26" ht="72" hidden="1" customHeight="1" outlineLevel="1" x14ac:dyDescent="0.2">
      <c r="A106" s="140">
        <v>40019273</v>
      </c>
      <c r="B106" s="168" t="s">
        <v>32</v>
      </c>
      <c r="C106" s="55" t="s">
        <v>8</v>
      </c>
      <c r="D106" s="63" t="s">
        <v>108</v>
      </c>
      <c r="E106" s="45" t="s">
        <v>135</v>
      </c>
      <c r="F106" s="176" t="s">
        <v>0</v>
      </c>
      <c r="G106" s="26"/>
      <c r="H106" s="207">
        <v>49087</v>
      </c>
      <c r="I106" s="219">
        <f t="shared" si="29"/>
        <v>49087</v>
      </c>
      <c r="J106" s="83">
        <v>0</v>
      </c>
      <c r="K106" s="84">
        <v>0</v>
      </c>
      <c r="L106" s="83">
        <v>0</v>
      </c>
      <c r="M106" s="84">
        <v>0</v>
      </c>
      <c r="N106" s="83">
        <v>0</v>
      </c>
      <c r="O106" s="84">
        <v>0</v>
      </c>
      <c r="P106" s="83">
        <v>0</v>
      </c>
      <c r="Q106" s="84">
        <v>0</v>
      </c>
      <c r="R106" s="85">
        <v>0</v>
      </c>
      <c r="S106" s="84">
        <v>0</v>
      </c>
      <c r="T106" s="100">
        <v>0</v>
      </c>
      <c r="U106" s="86">
        <v>0</v>
      </c>
      <c r="V106" s="83">
        <v>0</v>
      </c>
      <c r="W106" s="84">
        <v>0</v>
      </c>
      <c r="X106" s="83">
        <f t="shared" si="25"/>
        <v>0</v>
      </c>
      <c r="Y106" s="101">
        <f t="shared" si="25"/>
        <v>0</v>
      </c>
      <c r="Z106" s="106">
        <f t="shared" si="26"/>
        <v>0</v>
      </c>
    </row>
    <row r="107" spans="1:26" ht="43.5" hidden="1" customHeight="1" outlineLevel="1" x14ac:dyDescent="0.2">
      <c r="A107" s="140">
        <v>40019202</v>
      </c>
      <c r="B107" s="168" t="s">
        <v>32</v>
      </c>
      <c r="C107" s="55" t="s">
        <v>8</v>
      </c>
      <c r="D107" s="229" t="s">
        <v>136</v>
      </c>
      <c r="E107" s="45" t="s">
        <v>135</v>
      </c>
      <c r="F107" s="176" t="s">
        <v>0</v>
      </c>
      <c r="G107" s="26"/>
      <c r="H107" s="207">
        <v>892316</v>
      </c>
      <c r="I107" s="219">
        <f t="shared" si="29"/>
        <v>892316</v>
      </c>
      <c r="J107" s="83">
        <v>0</v>
      </c>
      <c r="K107" s="84">
        <v>0</v>
      </c>
      <c r="L107" s="83">
        <v>0</v>
      </c>
      <c r="M107" s="84">
        <v>0</v>
      </c>
      <c r="N107" s="83">
        <v>0</v>
      </c>
      <c r="O107" s="84">
        <v>0</v>
      </c>
      <c r="P107" s="83">
        <v>0</v>
      </c>
      <c r="Q107" s="84">
        <v>0</v>
      </c>
      <c r="R107" s="85">
        <v>0</v>
      </c>
      <c r="S107" s="84">
        <v>0</v>
      </c>
      <c r="T107" s="100">
        <v>0</v>
      </c>
      <c r="U107" s="86">
        <v>0</v>
      </c>
      <c r="V107" s="83">
        <v>0</v>
      </c>
      <c r="W107" s="84">
        <v>0</v>
      </c>
      <c r="X107" s="83">
        <f t="shared" si="25"/>
        <v>0</v>
      </c>
      <c r="Y107" s="101">
        <f t="shared" si="25"/>
        <v>0</v>
      </c>
      <c r="Z107" s="106">
        <f t="shared" si="26"/>
        <v>0</v>
      </c>
    </row>
    <row r="108" spans="1:26" ht="43.5" hidden="1" customHeight="1" outlineLevel="1" x14ac:dyDescent="0.2">
      <c r="A108" s="140">
        <v>40019220</v>
      </c>
      <c r="B108" s="168" t="s">
        <v>32</v>
      </c>
      <c r="C108" s="55" t="s">
        <v>8</v>
      </c>
      <c r="D108" s="63" t="s">
        <v>109</v>
      </c>
      <c r="E108" s="45" t="s">
        <v>135</v>
      </c>
      <c r="F108" s="176" t="s">
        <v>0</v>
      </c>
      <c r="G108" s="26"/>
      <c r="H108" s="207">
        <v>104823</v>
      </c>
      <c r="I108" s="219">
        <f t="shared" si="29"/>
        <v>104823</v>
      </c>
      <c r="J108" s="83">
        <v>0</v>
      </c>
      <c r="K108" s="84">
        <v>0</v>
      </c>
      <c r="L108" s="83">
        <v>0</v>
      </c>
      <c r="M108" s="84">
        <v>0</v>
      </c>
      <c r="N108" s="83">
        <v>0</v>
      </c>
      <c r="O108" s="84">
        <v>0</v>
      </c>
      <c r="P108" s="83">
        <v>0</v>
      </c>
      <c r="Q108" s="84">
        <v>0</v>
      </c>
      <c r="R108" s="85">
        <v>0</v>
      </c>
      <c r="S108" s="84">
        <v>0</v>
      </c>
      <c r="T108" s="100">
        <v>0</v>
      </c>
      <c r="U108" s="86">
        <v>0</v>
      </c>
      <c r="V108" s="83">
        <v>0</v>
      </c>
      <c r="W108" s="84">
        <v>0</v>
      </c>
      <c r="X108" s="83">
        <f t="shared" si="25"/>
        <v>0</v>
      </c>
      <c r="Y108" s="101">
        <f t="shared" si="25"/>
        <v>0</v>
      </c>
      <c r="Z108" s="106">
        <f t="shared" si="26"/>
        <v>0</v>
      </c>
    </row>
    <row r="109" spans="1:26" ht="43.5" hidden="1" customHeight="1" outlineLevel="1" x14ac:dyDescent="0.2">
      <c r="A109" s="141">
        <v>40031731</v>
      </c>
      <c r="B109" s="169" t="s">
        <v>32</v>
      </c>
      <c r="C109" s="56" t="s">
        <v>8</v>
      </c>
      <c r="D109" s="64" t="s">
        <v>110</v>
      </c>
      <c r="E109" s="45" t="s">
        <v>135</v>
      </c>
      <c r="F109" s="176" t="s">
        <v>0</v>
      </c>
      <c r="G109" s="26"/>
      <c r="H109" s="207">
        <v>462303</v>
      </c>
      <c r="I109" s="219">
        <f t="shared" si="29"/>
        <v>462303</v>
      </c>
      <c r="J109" s="83">
        <v>0</v>
      </c>
      <c r="K109" s="84">
        <v>0</v>
      </c>
      <c r="L109" s="83">
        <v>0</v>
      </c>
      <c r="M109" s="84">
        <v>0</v>
      </c>
      <c r="N109" s="83">
        <v>0</v>
      </c>
      <c r="O109" s="84">
        <v>0</v>
      </c>
      <c r="P109" s="83">
        <v>0</v>
      </c>
      <c r="Q109" s="84">
        <v>0</v>
      </c>
      <c r="R109" s="85">
        <v>0</v>
      </c>
      <c r="S109" s="84">
        <v>0</v>
      </c>
      <c r="T109" s="100">
        <v>0</v>
      </c>
      <c r="U109" s="86">
        <v>0</v>
      </c>
      <c r="V109" s="83">
        <v>0</v>
      </c>
      <c r="W109" s="84">
        <v>0</v>
      </c>
      <c r="X109" s="83">
        <v>0</v>
      </c>
      <c r="Y109" s="101">
        <f t="shared" ref="Y109:Y115" si="30">K109+M109+O109++Q109+S109+U109+W109</f>
        <v>0</v>
      </c>
      <c r="Z109" s="106">
        <f t="shared" si="26"/>
        <v>0</v>
      </c>
    </row>
    <row r="110" spans="1:26" ht="43.5" hidden="1" customHeight="1" outlineLevel="1" x14ac:dyDescent="0.2">
      <c r="A110" s="142"/>
      <c r="B110" s="170" t="s">
        <v>32</v>
      </c>
      <c r="C110" s="136" t="s">
        <v>8</v>
      </c>
      <c r="D110" s="202" t="s">
        <v>103</v>
      </c>
      <c r="E110" s="46" t="s">
        <v>134</v>
      </c>
      <c r="F110" s="176" t="s">
        <v>95</v>
      </c>
      <c r="G110" s="26">
        <v>667590</v>
      </c>
      <c r="H110" s="207">
        <v>0</v>
      </c>
      <c r="I110" s="219">
        <f>G110+H110</f>
        <v>667590</v>
      </c>
      <c r="J110" s="83">
        <v>0</v>
      </c>
      <c r="K110" s="84">
        <v>0</v>
      </c>
      <c r="L110" s="83">
        <v>0</v>
      </c>
      <c r="M110" s="84">
        <v>0</v>
      </c>
      <c r="N110" s="83">
        <v>0</v>
      </c>
      <c r="O110" s="84">
        <v>0</v>
      </c>
      <c r="P110" s="83">
        <v>0</v>
      </c>
      <c r="Q110" s="84">
        <v>0</v>
      </c>
      <c r="R110" s="85">
        <v>0</v>
      </c>
      <c r="S110" s="84">
        <v>0</v>
      </c>
      <c r="T110" s="100">
        <v>0</v>
      </c>
      <c r="U110" s="86">
        <v>0</v>
      </c>
      <c r="V110" s="83">
        <v>0</v>
      </c>
      <c r="W110" s="84">
        <v>0</v>
      </c>
      <c r="X110" s="83">
        <f t="shared" si="25"/>
        <v>0</v>
      </c>
      <c r="Y110" s="101">
        <f t="shared" si="30"/>
        <v>0</v>
      </c>
      <c r="Z110" s="106">
        <f t="shared" si="26"/>
        <v>0</v>
      </c>
    </row>
    <row r="111" spans="1:26" ht="14.25" hidden="1" customHeight="1" outlineLevel="1" x14ac:dyDescent="0.2">
      <c r="A111" s="137"/>
      <c r="B111" s="69"/>
      <c r="C111" s="52"/>
      <c r="D111" s="60" t="s">
        <v>52</v>
      </c>
      <c r="E111" s="41"/>
      <c r="F111" s="176" t="s">
        <v>0</v>
      </c>
      <c r="G111" s="26">
        <v>1000000</v>
      </c>
      <c r="H111" s="207">
        <v>50000</v>
      </c>
      <c r="I111" s="219">
        <f t="shared" si="29"/>
        <v>1050000</v>
      </c>
      <c r="J111" s="83">
        <v>0</v>
      </c>
      <c r="K111" s="84">
        <v>0</v>
      </c>
      <c r="L111" s="83">
        <v>0</v>
      </c>
      <c r="M111" s="84">
        <v>0</v>
      </c>
      <c r="N111" s="83">
        <v>0</v>
      </c>
      <c r="O111" s="84">
        <v>0</v>
      </c>
      <c r="P111" s="83">
        <v>0</v>
      </c>
      <c r="Q111" s="84">
        <v>0</v>
      </c>
      <c r="R111" s="85">
        <v>0</v>
      </c>
      <c r="S111" s="84">
        <v>0</v>
      </c>
      <c r="T111" s="100">
        <v>0</v>
      </c>
      <c r="U111" s="86">
        <v>0</v>
      </c>
      <c r="V111" s="83">
        <v>0</v>
      </c>
      <c r="W111" s="84">
        <v>0</v>
      </c>
      <c r="X111" s="83">
        <f t="shared" si="25"/>
        <v>0</v>
      </c>
      <c r="Y111" s="101">
        <f t="shared" si="30"/>
        <v>0</v>
      </c>
      <c r="Z111" s="106">
        <f t="shared" si="26"/>
        <v>0</v>
      </c>
    </row>
    <row r="112" spans="1:26" ht="14.25" hidden="1" customHeight="1" outlineLevel="1" x14ac:dyDescent="0.2">
      <c r="A112" s="137"/>
      <c r="B112" s="69"/>
      <c r="C112" s="52"/>
      <c r="D112" s="60" t="s">
        <v>53</v>
      </c>
      <c r="E112" s="41"/>
      <c r="F112" s="176" t="s">
        <v>0</v>
      </c>
      <c r="G112" s="26">
        <v>500000</v>
      </c>
      <c r="H112" s="207">
        <v>50000</v>
      </c>
      <c r="I112" s="219">
        <f t="shared" si="29"/>
        <v>550000</v>
      </c>
      <c r="J112" s="83">
        <v>0</v>
      </c>
      <c r="K112" s="84">
        <v>0</v>
      </c>
      <c r="L112" s="83">
        <v>0</v>
      </c>
      <c r="M112" s="84">
        <v>0</v>
      </c>
      <c r="N112" s="83">
        <v>0</v>
      </c>
      <c r="O112" s="84">
        <v>0</v>
      </c>
      <c r="P112" s="83">
        <v>0</v>
      </c>
      <c r="Q112" s="84">
        <v>0</v>
      </c>
      <c r="R112" s="85">
        <v>0</v>
      </c>
      <c r="S112" s="84">
        <v>0</v>
      </c>
      <c r="T112" s="100">
        <v>0</v>
      </c>
      <c r="U112" s="86">
        <v>0</v>
      </c>
      <c r="V112" s="83">
        <v>0</v>
      </c>
      <c r="W112" s="84">
        <v>0</v>
      </c>
      <c r="X112" s="83">
        <f>J112+L112+N112++P112+R112+T112+V112</f>
        <v>0</v>
      </c>
      <c r="Y112" s="101">
        <f t="shared" si="30"/>
        <v>0</v>
      </c>
      <c r="Z112" s="106">
        <f t="shared" si="26"/>
        <v>0</v>
      </c>
    </row>
    <row r="113" spans="1:26" ht="14.25" hidden="1" customHeight="1" outlineLevel="1" x14ac:dyDescent="0.2">
      <c r="A113" s="137"/>
      <c r="B113" s="69"/>
      <c r="C113" s="52"/>
      <c r="D113" s="60" t="s">
        <v>54</v>
      </c>
      <c r="E113" s="41"/>
      <c r="F113" s="176" t="s">
        <v>0</v>
      </c>
      <c r="G113" s="26">
        <v>500000</v>
      </c>
      <c r="H113" s="207">
        <v>50000</v>
      </c>
      <c r="I113" s="219">
        <f t="shared" si="29"/>
        <v>550000</v>
      </c>
      <c r="J113" s="83">
        <v>0</v>
      </c>
      <c r="K113" s="84">
        <v>0</v>
      </c>
      <c r="L113" s="83">
        <v>0</v>
      </c>
      <c r="M113" s="84">
        <v>0</v>
      </c>
      <c r="N113" s="83">
        <v>0</v>
      </c>
      <c r="O113" s="84">
        <v>0</v>
      </c>
      <c r="P113" s="83">
        <v>0</v>
      </c>
      <c r="Q113" s="84">
        <v>0</v>
      </c>
      <c r="R113" s="85">
        <v>0</v>
      </c>
      <c r="S113" s="84">
        <v>0</v>
      </c>
      <c r="T113" s="100">
        <v>0</v>
      </c>
      <c r="U113" s="86">
        <v>0</v>
      </c>
      <c r="V113" s="83">
        <v>0</v>
      </c>
      <c r="W113" s="84">
        <v>0</v>
      </c>
      <c r="X113" s="83">
        <f t="shared" si="25"/>
        <v>0</v>
      </c>
      <c r="Y113" s="101">
        <f t="shared" si="30"/>
        <v>0</v>
      </c>
      <c r="Z113" s="106">
        <f t="shared" si="26"/>
        <v>0</v>
      </c>
    </row>
    <row r="114" spans="1:26" ht="14.25" hidden="1" customHeight="1" outlineLevel="1" x14ac:dyDescent="0.2">
      <c r="A114" s="137"/>
      <c r="B114" s="69"/>
      <c r="C114" s="52"/>
      <c r="D114" s="60" t="s">
        <v>36</v>
      </c>
      <c r="E114" s="41"/>
      <c r="F114" s="176" t="s">
        <v>0</v>
      </c>
      <c r="G114" s="26">
        <v>0</v>
      </c>
      <c r="H114" s="207">
        <v>280000</v>
      </c>
      <c r="I114" s="219">
        <f t="shared" si="29"/>
        <v>280000</v>
      </c>
      <c r="J114" s="83">
        <v>0</v>
      </c>
      <c r="K114" s="84">
        <v>0</v>
      </c>
      <c r="L114" s="83">
        <v>0</v>
      </c>
      <c r="M114" s="84">
        <v>0</v>
      </c>
      <c r="N114" s="83">
        <v>0</v>
      </c>
      <c r="O114" s="84">
        <v>0</v>
      </c>
      <c r="P114" s="83">
        <v>0</v>
      </c>
      <c r="Q114" s="84">
        <v>0</v>
      </c>
      <c r="R114" s="85">
        <v>0</v>
      </c>
      <c r="S114" s="84">
        <v>0</v>
      </c>
      <c r="T114" s="100">
        <v>0</v>
      </c>
      <c r="U114" s="86">
        <v>0</v>
      </c>
      <c r="V114" s="83">
        <v>0</v>
      </c>
      <c r="W114" s="84">
        <v>0</v>
      </c>
      <c r="X114" s="83">
        <f t="shared" si="25"/>
        <v>0</v>
      </c>
      <c r="Y114" s="101">
        <f t="shared" si="30"/>
        <v>0</v>
      </c>
      <c r="Z114" s="106">
        <f t="shared" si="26"/>
        <v>0</v>
      </c>
    </row>
    <row r="115" spans="1:26" ht="39" hidden="1" customHeight="1" outlineLevel="1" x14ac:dyDescent="0.2">
      <c r="A115" s="140">
        <v>40019282</v>
      </c>
      <c r="B115" s="168" t="s">
        <v>32</v>
      </c>
      <c r="C115" s="55" t="s">
        <v>8</v>
      </c>
      <c r="D115" s="63" t="s">
        <v>93</v>
      </c>
      <c r="E115" s="45" t="s">
        <v>135</v>
      </c>
      <c r="F115" s="176" t="s">
        <v>0</v>
      </c>
      <c r="G115" s="26"/>
      <c r="H115" s="207">
        <v>102148</v>
      </c>
      <c r="I115" s="219">
        <f t="shared" si="29"/>
        <v>102148</v>
      </c>
      <c r="J115" s="83">
        <v>0</v>
      </c>
      <c r="K115" s="84">
        <v>0</v>
      </c>
      <c r="L115" s="83">
        <v>0</v>
      </c>
      <c r="M115" s="84">
        <v>0</v>
      </c>
      <c r="N115" s="83">
        <v>0</v>
      </c>
      <c r="O115" s="84">
        <v>0</v>
      </c>
      <c r="P115" s="83">
        <v>0</v>
      </c>
      <c r="Q115" s="84">
        <v>0</v>
      </c>
      <c r="R115" s="85">
        <v>0</v>
      </c>
      <c r="S115" s="84">
        <v>0</v>
      </c>
      <c r="T115" s="100">
        <v>0</v>
      </c>
      <c r="U115" s="86">
        <v>0</v>
      </c>
      <c r="V115" s="83">
        <v>0</v>
      </c>
      <c r="W115" s="84">
        <v>0</v>
      </c>
      <c r="X115" s="83">
        <f>J115+L115+N115++P115+R115+T115+V115</f>
        <v>0</v>
      </c>
      <c r="Y115" s="101">
        <f t="shared" si="30"/>
        <v>0</v>
      </c>
      <c r="Z115" s="106">
        <f>X115+Y115</f>
        <v>0</v>
      </c>
    </row>
    <row r="116" spans="1:26" ht="15" hidden="1" customHeight="1" outlineLevel="1" x14ac:dyDescent="0.2">
      <c r="A116" s="137"/>
      <c r="B116" s="69"/>
      <c r="C116" s="52"/>
      <c r="D116" s="60" t="s">
        <v>35</v>
      </c>
      <c r="E116" s="41"/>
      <c r="F116" s="173" t="s">
        <v>55</v>
      </c>
      <c r="G116" s="26">
        <v>18800</v>
      </c>
      <c r="H116" s="207">
        <v>0</v>
      </c>
      <c r="I116" s="219">
        <f t="shared" si="29"/>
        <v>18800</v>
      </c>
      <c r="J116" s="83">
        <v>0</v>
      </c>
      <c r="K116" s="84">
        <v>0</v>
      </c>
      <c r="L116" s="83">
        <v>0</v>
      </c>
      <c r="M116" s="101">
        <v>0</v>
      </c>
      <c r="N116" s="83">
        <v>0</v>
      </c>
      <c r="O116" s="84">
        <v>0</v>
      </c>
      <c r="P116" s="83">
        <v>0</v>
      </c>
      <c r="Q116" s="84">
        <v>0</v>
      </c>
      <c r="R116" s="85">
        <v>0</v>
      </c>
      <c r="S116" s="84">
        <v>0</v>
      </c>
      <c r="T116" s="100">
        <v>0</v>
      </c>
      <c r="U116" s="86">
        <v>0</v>
      </c>
      <c r="V116" s="83">
        <v>0</v>
      </c>
      <c r="W116" s="84">
        <v>0</v>
      </c>
      <c r="X116" s="83">
        <f t="shared" si="25"/>
        <v>0</v>
      </c>
      <c r="Y116" s="85">
        <f t="shared" si="25"/>
        <v>0</v>
      </c>
      <c r="Z116" s="106">
        <f t="shared" si="26"/>
        <v>0</v>
      </c>
    </row>
    <row r="117" spans="1:26" ht="27" customHeight="1" collapsed="1" x14ac:dyDescent="0.2">
      <c r="A117" s="137">
        <v>30466385</v>
      </c>
      <c r="B117" s="69" t="s">
        <v>32</v>
      </c>
      <c r="C117" s="52" t="s">
        <v>8</v>
      </c>
      <c r="D117" s="60" t="s">
        <v>83</v>
      </c>
      <c r="E117" s="41" t="s">
        <v>23</v>
      </c>
      <c r="F117" s="173" t="s">
        <v>0</v>
      </c>
      <c r="G117" s="26">
        <f>SUM(G118:G123)</f>
        <v>0</v>
      </c>
      <c r="H117" s="207">
        <f>SUM(H118:H123)</f>
        <v>3671218</v>
      </c>
      <c r="I117" s="219">
        <f t="shared" si="29"/>
        <v>3671218</v>
      </c>
      <c r="J117" s="83">
        <f>SUM(J118:J123)</f>
        <v>0</v>
      </c>
      <c r="K117" s="84">
        <f>SUM(K118:K123)</f>
        <v>0</v>
      </c>
      <c r="L117" s="83">
        <f t="shared" ref="L117:W117" si="31">SUM(L118:L123)</f>
        <v>0</v>
      </c>
      <c r="M117" s="84">
        <f t="shared" si="31"/>
        <v>0</v>
      </c>
      <c r="N117" s="83">
        <f t="shared" si="31"/>
        <v>0</v>
      </c>
      <c r="O117" s="84">
        <f t="shared" si="31"/>
        <v>0</v>
      </c>
      <c r="P117" s="83">
        <f t="shared" si="31"/>
        <v>0</v>
      </c>
      <c r="Q117" s="84">
        <f t="shared" si="31"/>
        <v>3671218</v>
      </c>
      <c r="R117" s="85">
        <f t="shared" si="31"/>
        <v>0</v>
      </c>
      <c r="S117" s="84">
        <f t="shared" si="31"/>
        <v>0</v>
      </c>
      <c r="T117" s="100">
        <f t="shared" si="31"/>
        <v>0</v>
      </c>
      <c r="U117" s="86">
        <f t="shared" si="31"/>
        <v>0</v>
      </c>
      <c r="V117" s="83">
        <f t="shared" si="31"/>
        <v>0</v>
      </c>
      <c r="W117" s="84">
        <f t="shared" si="31"/>
        <v>0</v>
      </c>
      <c r="X117" s="83">
        <f>SUM(X118:X123)</f>
        <v>0</v>
      </c>
      <c r="Y117" s="101">
        <f>SUM(Y118:Y123)</f>
        <v>3671218</v>
      </c>
      <c r="Z117" s="106">
        <f t="shared" si="26"/>
        <v>3671218</v>
      </c>
    </row>
    <row r="118" spans="1:26" ht="15" hidden="1" customHeight="1" outlineLevel="1" x14ac:dyDescent="0.2">
      <c r="A118" s="137"/>
      <c r="B118" s="69"/>
      <c r="C118" s="52"/>
      <c r="D118" s="60" t="s">
        <v>24</v>
      </c>
      <c r="E118" s="41"/>
      <c r="F118" s="173" t="s">
        <v>0</v>
      </c>
      <c r="G118" s="183">
        <v>0</v>
      </c>
      <c r="H118" s="206">
        <v>2000</v>
      </c>
      <c r="I118" s="218">
        <f t="shared" si="29"/>
        <v>2000</v>
      </c>
      <c r="J118" s="83">
        <v>0</v>
      </c>
      <c r="K118" s="84">
        <v>0</v>
      </c>
      <c r="L118" s="83"/>
      <c r="M118" s="84"/>
      <c r="N118" s="99">
        <v>0</v>
      </c>
      <c r="O118" s="84">
        <v>0</v>
      </c>
      <c r="P118" s="99">
        <v>0</v>
      </c>
      <c r="Q118" s="84">
        <v>2000</v>
      </c>
      <c r="R118" s="107">
        <v>0</v>
      </c>
      <c r="S118" s="84"/>
      <c r="T118" s="100"/>
      <c r="U118" s="86"/>
      <c r="V118" s="83"/>
      <c r="W118" s="84"/>
      <c r="X118" s="83">
        <f>J118+L118+N118++P118+R118+T118+V118</f>
        <v>0</v>
      </c>
      <c r="Y118" s="101">
        <f t="shared" si="25"/>
        <v>2000</v>
      </c>
      <c r="Z118" s="101">
        <f t="shared" si="26"/>
        <v>2000</v>
      </c>
    </row>
    <row r="119" spans="1:26" ht="15" hidden="1" customHeight="1" outlineLevel="1" x14ac:dyDescent="0.2">
      <c r="A119" s="137"/>
      <c r="B119" s="69"/>
      <c r="C119" s="52"/>
      <c r="D119" s="60" t="s">
        <v>25</v>
      </c>
      <c r="E119" s="41"/>
      <c r="F119" s="173" t="s">
        <v>0</v>
      </c>
      <c r="G119" s="183">
        <v>0</v>
      </c>
      <c r="H119" s="206">
        <f>128340+15*2500</f>
        <v>165840</v>
      </c>
      <c r="I119" s="218">
        <f t="shared" si="29"/>
        <v>165840</v>
      </c>
      <c r="J119" s="83">
        <v>0</v>
      </c>
      <c r="K119" s="84">
        <v>0</v>
      </c>
      <c r="L119" s="83"/>
      <c r="M119" s="84"/>
      <c r="N119" s="99">
        <v>0</v>
      </c>
      <c r="O119" s="84">
        <v>0</v>
      </c>
      <c r="P119" s="99">
        <v>0</v>
      </c>
      <c r="Q119" s="84">
        <f>128340+15*2500</f>
        <v>165840</v>
      </c>
      <c r="R119" s="107">
        <v>0</v>
      </c>
      <c r="S119" s="84"/>
      <c r="T119" s="100"/>
      <c r="U119" s="86"/>
      <c r="V119" s="83"/>
      <c r="W119" s="84"/>
      <c r="X119" s="83">
        <f t="shared" si="25"/>
        <v>0</v>
      </c>
      <c r="Y119" s="101">
        <f t="shared" si="25"/>
        <v>165840</v>
      </c>
      <c r="Z119" s="101">
        <f t="shared" si="26"/>
        <v>165840</v>
      </c>
    </row>
    <row r="120" spans="1:26" ht="15" hidden="1" customHeight="1" outlineLevel="1" x14ac:dyDescent="0.2">
      <c r="A120" s="137"/>
      <c r="B120" s="69"/>
      <c r="C120" s="52"/>
      <c r="D120" s="60" t="s">
        <v>26</v>
      </c>
      <c r="E120" s="41"/>
      <c r="F120" s="173" t="s">
        <v>0</v>
      </c>
      <c r="G120" s="183">
        <v>0</v>
      </c>
      <c r="H120" s="206">
        <v>3420278</v>
      </c>
      <c r="I120" s="218">
        <f t="shared" si="29"/>
        <v>3420278</v>
      </c>
      <c r="J120" s="83">
        <v>0</v>
      </c>
      <c r="K120" s="84">
        <v>0</v>
      </c>
      <c r="L120" s="83"/>
      <c r="M120" s="84"/>
      <c r="N120" s="99">
        <v>0</v>
      </c>
      <c r="O120" s="84">
        <v>0</v>
      </c>
      <c r="P120" s="99">
        <v>0</v>
      </c>
      <c r="Q120" s="84">
        <v>3420278</v>
      </c>
      <c r="R120" s="107">
        <v>0</v>
      </c>
      <c r="S120" s="84"/>
      <c r="T120" s="100"/>
      <c r="U120" s="86"/>
      <c r="V120" s="83"/>
      <c r="W120" s="84"/>
      <c r="X120" s="83">
        <f t="shared" si="25"/>
        <v>0</v>
      </c>
      <c r="Y120" s="101">
        <f t="shared" si="25"/>
        <v>3420278</v>
      </c>
      <c r="Z120" s="101">
        <f t="shared" si="26"/>
        <v>3420278</v>
      </c>
    </row>
    <row r="121" spans="1:26" ht="15" hidden="1" customHeight="1" outlineLevel="1" x14ac:dyDescent="0.2">
      <c r="A121" s="137"/>
      <c r="B121" s="69"/>
      <c r="C121" s="52"/>
      <c r="D121" s="60" t="s">
        <v>27</v>
      </c>
      <c r="E121" s="41"/>
      <c r="F121" s="173" t="s">
        <v>0</v>
      </c>
      <c r="G121" s="183">
        <v>0</v>
      </c>
      <c r="H121" s="206">
        <v>42655</v>
      </c>
      <c r="I121" s="218">
        <f t="shared" si="29"/>
        <v>42655</v>
      </c>
      <c r="J121" s="83">
        <v>0</v>
      </c>
      <c r="K121" s="84">
        <v>0</v>
      </c>
      <c r="L121" s="83"/>
      <c r="M121" s="84"/>
      <c r="N121" s="99">
        <v>0</v>
      </c>
      <c r="O121" s="84">
        <v>0</v>
      </c>
      <c r="P121" s="99">
        <v>0</v>
      </c>
      <c r="Q121" s="84">
        <v>42655</v>
      </c>
      <c r="R121" s="107">
        <v>0</v>
      </c>
      <c r="S121" s="84"/>
      <c r="T121" s="100"/>
      <c r="U121" s="86"/>
      <c r="V121" s="83"/>
      <c r="W121" s="84"/>
      <c r="X121" s="83">
        <f t="shared" si="25"/>
        <v>0</v>
      </c>
      <c r="Y121" s="101">
        <f>K121+M121+O121++Q121+S121+U121+W121</f>
        <v>42655</v>
      </c>
      <c r="Z121" s="101">
        <f t="shared" si="26"/>
        <v>42655</v>
      </c>
    </row>
    <row r="122" spans="1:26" ht="15" hidden="1" customHeight="1" outlineLevel="1" x14ac:dyDescent="0.2">
      <c r="A122" s="137"/>
      <c r="B122" s="69"/>
      <c r="C122" s="52"/>
      <c r="D122" s="60" t="s">
        <v>28</v>
      </c>
      <c r="E122" s="41"/>
      <c r="F122" s="173" t="s">
        <v>0</v>
      </c>
      <c r="G122" s="183">
        <v>0</v>
      </c>
      <c r="H122" s="206">
        <v>5445</v>
      </c>
      <c r="I122" s="218">
        <f t="shared" si="29"/>
        <v>5445</v>
      </c>
      <c r="J122" s="83">
        <v>0</v>
      </c>
      <c r="K122" s="84">
        <v>0</v>
      </c>
      <c r="L122" s="83"/>
      <c r="M122" s="84"/>
      <c r="N122" s="99">
        <v>0</v>
      </c>
      <c r="O122" s="84">
        <v>0</v>
      </c>
      <c r="P122" s="99">
        <v>0</v>
      </c>
      <c r="Q122" s="84">
        <v>5445</v>
      </c>
      <c r="R122" s="107">
        <v>0</v>
      </c>
      <c r="S122" s="84"/>
      <c r="T122" s="100"/>
      <c r="U122" s="86"/>
      <c r="V122" s="83"/>
      <c r="W122" s="84"/>
      <c r="X122" s="83">
        <f t="shared" si="25"/>
        <v>0</v>
      </c>
      <c r="Y122" s="101">
        <f t="shared" si="25"/>
        <v>5445</v>
      </c>
      <c r="Z122" s="101">
        <f t="shared" si="26"/>
        <v>5445</v>
      </c>
    </row>
    <row r="123" spans="1:26" ht="15" hidden="1" customHeight="1" outlineLevel="1" x14ac:dyDescent="0.2">
      <c r="A123" s="137"/>
      <c r="B123" s="69"/>
      <c r="C123" s="52"/>
      <c r="D123" s="60" t="s">
        <v>29</v>
      </c>
      <c r="E123" s="41"/>
      <c r="F123" s="173" t="s">
        <v>0</v>
      </c>
      <c r="G123" s="183">
        <v>0</v>
      </c>
      <c r="H123" s="206">
        <v>35000</v>
      </c>
      <c r="I123" s="218">
        <f t="shared" si="29"/>
        <v>35000</v>
      </c>
      <c r="J123" s="83">
        <v>0</v>
      </c>
      <c r="K123" s="84">
        <v>0</v>
      </c>
      <c r="L123" s="83"/>
      <c r="M123" s="84"/>
      <c r="N123" s="99">
        <v>0</v>
      </c>
      <c r="O123" s="84">
        <v>0</v>
      </c>
      <c r="P123" s="99">
        <v>0</v>
      </c>
      <c r="Q123" s="84">
        <v>35000</v>
      </c>
      <c r="R123" s="107">
        <v>0</v>
      </c>
      <c r="S123" s="84"/>
      <c r="T123" s="100"/>
      <c r="U123" s="86"/>
      <c r="V123" s="83"/>
      <c r="W123" s="84"/>
      <c r="X123" s="83">
        <f t="shared" si="25"/>
        <v>0</v>
      </c>
      <c r="Y123" s="101">
        <f t="shared" si="25"/>
        <v>35000</v>
      </c>
      <c r="Z123" s="101">
        <f t="shared" si="26"/>
        <v>35000</v>
      </c>
    </row>
    <row r="124" spans="1:26" ht="25.5" collapsed="1" x14ac:dyDescent="0.2">
      <c r="A124" s="137">
        <v>30485632</v>
      </c>
      <c r="B124" s="69" t="s">
        <v>31</v>
      </c>
      <c r="C124" s="52" t="s">
        <v>7</v>
      </c>
      <c r="D124" s="60" t="s">
        <v>20</v>
      </c>
      <c r="E124" s="41" t="s">
        <v>23</v>
      </c>
      <c r="F124" s="173" t="s">
        <v>55</v>
      </c>
      <c r="G124" s="26">
        <f>SUM(G125:G130)</f>
        <v>685552</v>
      </c>
      <c r="H124" s="207">
        <v>0</v>
      </c>
      <c r="I124" s="219">
        <f t="shared" si="29"/>
        <v>685552</v>
      </c>
      <c r="J124" s="83">
        <f>SUM(J125:J130)</f>
        <v>0</v>
      </c>
      <c r="K124" s="84">
        <f>SUM(K125:K130)</f>
        <v>0</v>
      </c>
      <c r="L124" s="83">
        <f>SUM(L125:L130)</f>
        <v>0</v>
      </c>
      <c r="M124" s="84">
        <f>SUM(M125:M130)</f>
        <v>0</v>
      </c>
      <c r="N124" s="83">
        <f t="shared" ref="N124:W124" si="32">SUM(N125:N130)</f>
        <v>685552</v>
      </c>
      <c r="O124" s="84">
        <f t="shared" si="32"/>
        <v>0</v>
      </c>
      <c r="P124" s="83">
        <f t="shared" si="32"/>
        <v>0</v>
      </c>
      <c r="Q124" s="84">
        <f t="shared" si="32"/>
        <v>0</v>
      </c>
      <c r="R124" s="85">
        <f t="shared" si="32"/>
        <v>0</v>
      </c>
      <c r="S124" s="84">
        <f t="shared" si="32"/>
        <v>0</v>
      </c>
      <c r="T124" s="83">
        <f t="shared" si="32"/>
        <v>0</v>
      </c>
      <c r="U124" s="86">
        <f t="shared" si="32"/>
        <v>0</v>
      </c>
      <c r="V124" s="83">
        <f t="shared" si="32"/>
        <v>0</v>
      </c>
      <c r="W124" s="84">
        <f t="shared" si="32"/>
        <v>0</v>
      </c>
      <c r="X124" s="83">
        <f>SUM(X125:X130)</f>
        <v>685552</v>
      </c>
      <c r="Y124" s="84">
        <f>SUM(Y125:Y130)</f>
        <v>0</v>
      </c>
      <c r="Z124" s="88">
        <f t="shared" si="26"/>
        <v>685552</v>
      </c>
    </row>
    <row r="125" spans="1:26" ht="15" hidden="1" customHeight="1" outlineLevel="1" x14ac:dyDescent="0.2">
      <c r="A125" s="144"/>
      <c r="B125" s="71" t="s">
        <v>31</v>
      </c>
      <c r="C125" s="54" t="s">
        <v>7</v>
      </c>
      <c r="D125" s="62" t="s">
        <v>24</v>
      </c>
      <c r="E125" s="44"/>
      <c r="F125" s="174" t="s">
        <v>55</v>
      </c>
      <c r="G125" s="3">
        <v>8820</v>
      </c>
      <c r="H125" s="210"/>
      <c r="I125" s="222">
        <f t="shared" si="29"/>
        <v>8820</v>
      </c>
      <c r="J125" s="102">
        <v>0</v>
      </c>
      <c r="K125" s="101">
        <v>0</v>
      </c>
      <c r="L125" s="102"/>
      <c r="M125" s="101"/>
      <c r="N125" s="102">
        <v>8820</v>
      </c>
      <c r="O125" s="101"/>
      <c r="P125" s="102"/>
      <c r="Q125" s="101"/>
      <c r="R125" s="110"/>
      <c r="S125" s="101"/>
      <c r="T125" s="102"/>
      <c r="U125" s="105"/>
      <c r="V125" s="102"/>
      <c r="W125" s="101"/>
      <c r="X125" s="87">
        <f>J125+L125+N125++P125+R125+T125+V125</f>
        <v>8820</v>
      </c>
      <c r="Y125" s="101">
        <f t="shared" si="25"/>
        <v>0</v>
      </c>
      <c r="Z125" s="101">
        <f t="shared" si="26"/>
        <v>8820</v>
      </c>
    </row>
    <row r="126" spans="1:26" ht="15" hidden="1" customHeight="1" outlineLevel="1" x14ac:dyDescent="0.2">
      <c r="A126" s="138"/>
      <c r="B126" s="69" t="s">
        <v>31</v>
      </c>
      <c r="C126" s="52" t="s">
        <v>7</v>
      </c>
      <c r="D126" s="60" t="s">
        <v>25</v>
      </c>
      <c r="E126" s="41"/>
      <c r="F126" s="173" t="s">
        <v>55</v>
      </c>
      <c r="G126" s="183">
        <v>35200</v>
      </c>
      <c r="H126" s="206"/>
      <c r="I126" s="218">
        <f t="shared" si="29"/>
        <v>35200</v>
      </c>
      <c r="J126" s="83">
        <v>0</v>
      </c>
      <c r="K126" s="84">
        <v>0</v>
      </c>
      <c r="L126" s="83"/>
      <c r="M126" s="84"/>
      <c r="N126" s="83">
        <v>35200</v>
      </c>
      <c r="O126" s="84"/>
      <c r="P126" s="83"/>
      <c r="Q126" s="84"/>
      <c r="R126" s="85"/>
      <c r="S126" s="84"/>
      <c r="T126" s="83"/>
      <c r="U126" s="86"/>
      <c r="V126" s="83"/>
      <c r="W126" s="84"/>
      <c r="X126" s="87">
        <f t="shared" si="25"/>
        <v>35200</v>
      </c>
      <c r="Y126" s="101">
        <f t="shared" si="25"/>
        <v>0</v>
      </c>
      <c r="Z126" s="101">
        <f t="shared" si="26"/>
        <v>35200</v>
      </c>
    </row>
    <row r="127" spans="1:26" ht="15" hidden="1" customHeight="1" outlineLevel="1" x14ac:dyDescent="0.2">
      <c r="A127" s="138"/>
      <c r="B127" s="69" t="s">
        <v>31</v>
      </c>
      <c r="C127" s="52" t="s">
        <v>7</v>
      </c>
      <c r="D127" s="60" t="s">
        <v>26</v>
      </c>
      <c r="E127" s="41"/>
      <c r="F127" s="173" t="s">
        <v>55</v>
      </c>
      <c r="G127" s="183">
        <v>591651</v>
      </c>
      <c r="H127" s="206"/>
      <c r="I127" s="218">
        <f t="shared" si="29"/>
        <v>591651</v>
      </c>
      <c r="J127" s="83">
        <v>0</v>
      </c>
      <c r="K127" s="84">
        <v>0</v>
      </c>
      <c r="L127" s="83"/>
      <c r="M127" s="84"/>
      <c r="N127" s="83">
        <v>591651</v>
      </c>
      <c r="O127" s="84"/>
      <c r="P127" s="83"/>
      <c r="Q127" s="84"/>
      <c r="R127" s="85"/>
      <c r="S127" s="84"/>
      <c r="T127" s="83"/>
      <c r="U127" s="86"/>
      <c r="V127" s="83"/>
      <c r="W127" s="84"/>
      <c r="X127" s="87">
        <f t="shared" si="25"/>
        <v>591651</v>
      </c>
      <c r="Y127" s="101">
        <f t="shared" si="25"/>
        <v>0</v>
      </c>
      <c r="Z127" s="101">
        <f t="shared" si="26"/>
        <v>591651</v>
      </c>
    </row>
    <row r="128" spans="1:26" ht="15" hidden="1" customHeight="1" outlineLevel="1" x14ac:dyDescent="0.2">
      <c r="A128" s="138"/>
      <c r="B128" s="69" t="s">
        <v>31</v>
      </c>
      <c r="C128" s="52" t="s">
        <v>7</v>
      </c>
      <c r="D128" s="60" t="s">
        <v>27</v>
      </c>
      <c r="E128" s="41"/>
      <c r="F128" s="173" t="s">
        <v>55</v>
      </c>
      <c r="G128" s="183">
        <v>20911</v>
      </c>
      <c r="H128" s="206"/>
      <c r="I128" s="218">
        <f t="shared" si="29"/>
        <v>20911</v>
      </c>
      <c r="J128" s="83">
        <v>0</v>
      </c>
      <c r="K128" s="84">
        <v>0</v>
      </c>
      <c r="L128" s="83"/>
      <c r="M128" s="84"/>
      <c r="N128" s="83">
        <v>20911</v>
      </c>
      <c r="O128" s="84"/>
      <c r="P128" s="83"/>
      <c r="Q128" s="84"/>
      <c r="R128" s="85"/>
      <c r="S128" s="84"/>
      <c r="T128" s="83"/>
      <c r="U128" s="86"/>
      <c r="V128" s="83"/>
      <c r="W128" s="84"/>
      <c r="X128" s="87">
        <f>J128+L128+N128++P128+R128+T128+V128</f>
        <v>20911</v>
      </c>
      <c r="Y128" s="101">
        <f t="shared" si="25"/>
        <v>0</v>
      </c>
      <c r="Z128" s="101">
        <f t="shared" si="26"/>
        <v>20911</v>
      </c>
    </row>
    <row r="129" spans="1:26" ht="15" hidden="1" customHeight="1" outlineLevel="1" x14ac:dyDescent="0.2">
      <c r="A129" s="138"/>
      <c r="B129" s="69" t="s">
        <v>31</v>
      </c>
      <c r="C129" s="52" t="s">
        <v>7</v>
      </c>
      <c r="D129" s="60" t="s">
        <v>28</v>
      </c>
      <c r="E129" s="41"/>
      <c r="F129" s="173" t="s">
        <v>55</v>
      </c>
      <c r="G129" s="183">
        <v>25970</v>
      </c>
      <c r="H129" s="206"/>
      <c r="I129" s="218">
        <f t="shared" si="29"/>
        <v>25970</v>
      </c>
      <c r="J129" s="83">
        <v>0</v>
      </c>
      <c r="K129" s="84">
        <v>0</v>
      </c>
      <c r="L129" s="83"/>
      <c r="M129" s="84"/>
      <c r="N129" s="83">
        <v>25970</v>
      </c>
      <c r="O129" s="84"/>
      <c r="P129" s="83"/>
      <c r="Q129" s="84"/>
      <c r="R129" s="85"/>
      <c r="S129" s="84"/>
      <c r="T129" s="83"/>
      <c r="U129" s="86"/>
      <c r="V129" s="83"/>
      <c r="W129" s="84"/>
      <c r="X129" s="87">
        <f t="shared" si="25"/>
        <v>25970</v>
      </c>
      <c r="Y129" s="101">
        <f t="shared" si="25"/>
        <v>0</v>
      </c>
      <c r="Z129" s="101">
        <f t="shared" si="26"/>
        <v>25970</v>
      </c>
    </row>
    <row r="130" spans="1:26" ht="15" hidden="1" customHeight="1" outlineLevel="1" x14ac:dyDescent="0.2">
      <c r="A130" s="138"/>
      <c r="B130" s="69" t="s">
        <v>31</v>
      </c>
      <c r="C130" s="52" t="s">
        <v>7</v>
      </c>
      <c r="D130" s="60" t="s">
        <v>29</v>
      </c>
      <c r="E130" s="41"/>
      <c r="F130" s="173" t="s">
        <v>55</v>
      </c>
      <c r="G130" s="183">
        <v>3000</v>
      </c>
      <c r="H130" s="206"/>
      <c r="I130" s="218">
        <f t="shared" si="29"/>
        <v>3000</v>
      </c>
      <c r="J130" s="83">
        <v>0</v>
      </c>
      <c r="K130" s="84">
        <v>0</v>
      </c>
      <c r="L130" s="83"/>
      <c r="M130" s="84"/>
      <c r="N130" s="83">
        <v>3000</v>
      </c>
      <c r="O130" s="84"/>
      <c r="P130" s="83"/>
      <c r="Q130" s="84"/>
      <c r="R130" s="85"/>
      <c r="S130" s="84"/>
      <c r="T130" s="83"/>
      <c r="U130" s="86"/>
      <c r="V130" s="83"/>
      <c r="W130" s="84"/>
      <c r="X130" s="150">
        <f t="shared" si="25"/>
        <v>3000</v>
      </c>
      <c r="Y130" s="84">
        <f t="shared" si="25"/>
        <v>0</v>
      </c>
      <c r="Z130" s="84">
        <f t="shared" si="26"/>
        <v>3000</v>
      </c>
    </row>
    <row r="131" spans="1:26" ht="28.5" customHeight="1" collapsed="1" x14ac:dyDescent="0.2">
      <c r="A131" s="139" t="s">
        <v>68</v>
      </c>
      <c r="B131" s="71" t="s">
        <v>32</v>
      </c>
      <c r="C131" s="54" t="s">
        <v>8</v>
      </c>
      <c r="D131" s="256" t="s">
        <v>70</v>
      </c>
      <c r="E131" s="149" t="s">
        <v>119</v>
      </c>
      <c r="F131" s="174" t="s">
        <v>62</v>
      </c>
      <c r="G131" s="159">
        <f>G134+G133+G132</f>
        <v>2000000</v>
      </c>
      <c r="H131" s="209">
        <f>H134+H133+H132</f>
        <v>6500000</v>
      </c>
      <c r="I131" s="221">
        <f t="shared" si="29"/>
        <v>8500000</v>
      </c>
      <c r="J131" s="102">
        <f>SUM(J132:J134)</f>
        <v>0</v>
      </c>
      <c r="K131" s="101">
        <f>SUM(K132:K134)</f>
        <v>0</v>
      </c>
      <c r="L131" s="102">
        <f>SUM(L132:L134)</f>
        <v>0</v>
      </c>
      <c r="M131" s="101">
        <f>SUM(M132:M134)</f>
        <v>0</v>
      </c>
      <c r="N131" s="102">
        <f t="shared" ref="N131:W131" si="33">SUM(N132:N134)</f>
        <v>650000</v>
      </c>
      <c r="O131" s="101">
        <f t="shared" si="33"/>
        <v>6500000</v>
      </c>
      <c r="P131" s="102">
        <f t="shared" si="33"/>
        <v>1350000</v>
      </c>
      <c r="Q131" s="101">
        <f t="shared" si="33"/>
        <v>0</v>
      </c>
      <c r="R131" s="110">
        <f t="shared" si="33"/>
        <v>0</v>
      </c>
      <c r="S131" s="101">
        <f>SUM(S132:S134)</f>
        <v>0</v>
      </c>
      <c r="T131" s="102">
        <f t="shared" si="33"/>
        <v>0</v>
      </c>
      <c r="U131" s="105">
        <f t="shared" si="33"/>
        <v>0</v>
      </c>
      <c r="V131" s="102">
        <f t="shared" si="33"/>
        <v>0</v>
      </c>
      <c r="W131" s="101">
        <f t="shared" si="33"/>
        <v>0</v>
      </c>
      <c r="X131" s="102">
        <f>SUM(X132:X134)</f>
        <v>2000000</v>
      </c>
      <c r="Y131" s="101">
        <f>SUM(Y132:Y134)</f>
        <v>6500000</v>
      </c>
      <c r="Z131" s="106">
        <f t="shared" ref="Z131:Z191" si="34">X131+Y131</f>
        <v>8500000</v>
      </c>
    </row>
    <row r="132" spans="1:26" ht="15" hidden="1" customHeight="1" outlineLevel="1" x14ac:dyDescent="0.2">
      <c r="A132" s="138"/>
      <c r="B132" s="69"/>
      <c r="C132" s="52"/>
      <c r="D132" s="65" t="s">
        <v>24</v>
      </c>
      <c r="E132" s="48"/>
      <c r="F132" s="177" t="s">
        <v>55</v>
      </c>
      <c r="G132" s="187">
        <v>10000</v>
      </c>
      <c r="H132" s="211">
        <v>0</v>
      </c>
      <c r="I132" s="223">
        <f t="shared" si="29"/>
        <v>10000</v>
      </c>
      <c r="J132" s="83">
        <v>0</v>
      </c>
      <c r="K132" s="84">
        <v>0</v>
      </c>
      <c r="L132" s="83">
        <v>0</v>
      </c>
      <c r="M132" s="84">
        <v>0</v>
      </c>
      <c r="N132" s="83">
        <v>5000</v>
      </c>
      <c r="O132" s="84">
        <v>0</v>
      </c>
      <c r="P132" s="83">
        <v>5000</v>
      </c>
      <c r="Q132" s="84">
        <v>0</v>
      </c>
      <c r="R132" s="85">
        <v>0</v>
      </c>
      <c r="S132" s="84">
        <v>0</v>
      </c>
      <c r="T132" s="83">
        <v>0</v>
      </c>
      <c r="U132" s="86"/>
      <c r="V132" s="83"/>
      <c r="W132" s="84"/>
      <c r="X132" s="83">
        <f>J132+L132+N132++P132+R132+T132+V132</f>
        <v>10000</v>
      </c>
      <c r="Y132" s="84">
        <f>K132+M132+O132++Q132+S132+U132+W132</f>
        <v>0</v>
      </c>
      <c r="Z132" s="84">
        <f>X132+Y132</f>
        <v>10000</v>
      </c>
    </row>
    <row r="133" spans="1:26" ht="15" hidden="1" customHeight="1" outlineLevel="1" x14ac:dyDescent="0.2">
      <c r="A133" s="138"/>
      <c r="B133" s="69"/>
      <c r="C133" s="52"/>
      <c r="D133" s="65" t="s">
        <v>25</v>
      </c>
      <c r="E133" s="48"/>
      <c r="F133" s="177" t="s">
        <v>55</v>
      </c>
      <c r="G133" s="187">
        <v>1990000</v>
      </c>
      <c r="H133" s="211">
        <v>0</v>
      </c>
      <c r="I133" s="223">
        <f t="shared" si="29"/>
        <v>1990000</v>
      </c>
      <c r="J133" s="83">
        <v>0</v>
      </c>
      <c r="K133" s="84">
        <v>0</v>
      </c>
      <c r="L133" s="83">
        <v>0</v>
      </c>
      <c r="M133" s="84">
        <v>0</v>
      </c>
      <c r="N133" s="83">
        <v>645000</v>
      </c>
      <c r="O133" s="84">
        <v>0</v>
      </c>
      <c r="P133" s="83">
        <v>1345000</v>
      </c>
      <c r="Q133" s="84">
        <v>0</v>
      </c>
      <c r="R133" s="85">
        <v>0</v>
      </c>
      <c r="S133" s="84">
        <v>0</v>
      </c>
      <c r="T133" s="83">
        <v>0</v>
      </c>
      <c r="U133" s="86"/>
      <c r="V133" s="83"/>
      <c r="W133" s="84"/>
      <c r="X133" s="83">
        <f>J133+L133+N133++P133+R133+T133+V133</f>
        <v>1990000</v>
      </c>
      <c r="Y133" s="84">
        <f>K133+M133+O133++Q133+S133+U133+W133</f>
        <v>0</v>
      </c>
      <c r="Z133" s="84">
        <f>X133+Y133</f>
        <v>1990000</v>
      </c>
    </row>
    <row r="134" spans="1:26" ht="22.5" hidden="1" customHeight="1" outlineLevel="1" collapsed="1" x14ac:dyDescent="0.2">
      <c r="A134" s="137"/>
      <c r="B134" s="69"/>
      <c r="C134" s="52"/>
      <c r="D134" s="60" t="s">
        <v>37</v>
      </c>
      <c r="E134" s="41"/>
      <c r="F134" s="173" t="s">
        <v>0</v>
      </c>
      <c r="G134" s="183">
        <v>0</v>
      </c>
      <c r="H134" s="206">
        <v>6500000</v>
      </c>
      <c r="I134" s="218">
        <f t="shared" si="29"/>
        <v>6500000</v>
      </c>
      <c r="J134" s="83">
        <v>0</v>
      </c>
      <c r="K134" s="84">
        <v>0</v>
      </c>
      <c r="L134" s="83">
        <v>0</v>
      </c>
      <c r="M134" s="84">
        <v>0</v>
      </c>
      <c r="N134" s="83">
        <v>0</v>
      </c>
      <c r="O134" s="84">
        <v>6500000</v>
      </c>
      <c r="P134" s="83">
        <v>0</v>
      </c>
      <c r="Q134" s="84">
        <v>0</v>
      </c>
      <c r="R134" s="85">
        <v>0</v>
      </c>
      <c r="S134" s="84">
        <v>0</v>
      </c>
      <c r="T134" s="83">
        <v>0</v>
      </c>
      <c r="U134" s="86"/>
      <c r="V134" s="83"/>
      <c r="W134" s="84"/>
      <c r="X134" s="83">
        <f t="shared" ref="X134:Y190" si="35">J134+L134+N134++P134+R134+T134+V134</f>
        <v>0</v>
      </c>
      <c r="Y134" s="84">
        <f t="shared" si="35"/>
        <v>6500000</v>
      </c>
      <c r="Z134" s="84">
        <f t="shared" si="34"/>
        <v>6500000</v>
      </c>
    </row>
    <row r="135" spans="1:26" ht="15" collapsed="1" x14ac:dyDescent="0.2">
      <c r="A135" s="137" t="s">
        <v>68</v>
      </c>
      <c r="B135" s="69" t="s">
        <v>32</v>
      </c>
      <c r="C135" s="52" t="s">
        <v>8</v>
      </c>
      <c r="D135" s="59" t="s">
        <v>70</v>
      </c>
      <c r="E135" s="41" t="s">
        <v>23</v>
      </c>
      <c r="F135" s="173" t="s">
        <v>55</v>
      </c>
      <c r="G135" s="26">
        <f>SUM(G136:G141)</f>
        <v>39259924</v>
      </c>
      <c r="H135" s="207">
        <f>SUM(H136:H141)</f>
        <v>0</v>
      </c>
      <c r="I135" s="219">
        <f t="shared" ref="I135:I147" si="36">G135+H135</f>
        <v>39259924</v>
      </c>
      <c r="J135" s="83">
        <f>SUM(J136:J141)</f>
        <v>0</v>
      </c>
      <c r="K135" s="84">
        <f>SUM(K136:K141)</f>
        <v>0</v>
      </c>
      <c r="L135" s="83">
        <f t="shared" ref="L135:Q135" si="37">SUM(L136:L141)</f>
        <v>0</v>
      </c>
      <c r="M135" s="84">
        <f t="shared" si="37"/>
        <v>0</v>
      </c>
      <c r="N135" s="83">
        <f t="shared" si="37"/>
        <v>0</v>
      </c>
      <c r="O135" s="84">
        <f t="shared" si="37"/>
        <v>0</v>
      </c>
      <c r="P135" s="83">
        <f t="shared" si="37"/>
        <v>10000</v>
      </c>
      <c r="Q135" s="89">
        <f t="shared" si="37"/>
        <v>0</v>
      </c>
      <c r="R135" s="85">
        <f>SUM(R136:R141)</f>
        <v>9160000</v>
      </c>
      <c r="S135" s="84">
        <f t="shared" ref="S135:W135" si="38">SUM(S136:S141)</f>
        <v>0</v>
      </c>
      <c r="T135" s="83">
        <f t="shared" si="38"/>
        <v>16601495</v>
      </c>
      <c r="U135" s="86">
        <f t="shared" si="38"/>
        <v>0</v>
      </c>
      <c r="V135" s="83">
        <f t="shared" si="38"/>
        <v>13488429</v>
      </c>
      <c r="W135" s="84">
        <f t="shared" si="38"/>
        <v>0</v>
      </c>
      <c r="X135" s="83">
        <f>SUM(X136:X141)</f>
        <v>39259924</v>
      </c>
      <c r="Y135" s="84">
        <f>SUM(Y136:Y141)</f>
        <v>0</v>
      </c>
      <c r="Z135" s="88">
        <f t="shared" si="34"/>
        <v>39259924</v>
      </c>
    </row>
    <row r="136" spans="1:26" ht="15" hidden="1" customHeight="1" outlineLevel="1" x14ac:dyDescent="0.2">
      <c r="A136" s="138"/>
      <c r="B136" s="69"/>
      <c r="C136" s="52"/>
      <c r="D136" s="60" t="s">
        <v>24</v>
      </c>
      <c r="E136" s="41"/>
      <c r="F136" s="173"/>
      <c r="G136" s="183">
        <v>30000</v>
      </c>
      <c r="H136" s="206">
        <v>0</v>
      </c>
      <c r="I136" s="218">
        <f t="shared" si="36"/>
        <v>30000</v>
      </c>
      <c r="J136" s="83">
        <v>0</v>
      </c>
      <c r="K136" s="84">
        <v>0</v>
      </c>
      <c r="L136" s="83">
        <v>0</v>
      </c>
      <c r="M136" s="89">
        <v>0</v>
      </c>
      <c r="N136" s="83">
        <v>0</v>
      </c>
      <c r="O136" s="84">
        <v>0</v>
      </c>
      <c r="P136" s="83">
        <v>10000</v>
      </c>
      <c r="Q136" s="89">
        <v>0</v>
      </c>
      <c r="R136" s="85">
        <v>5000</v>
      </c>
      <c r="S136" s="84">
        <v>0</v>
      </c>
      <c r="T136" s="83">
        <v>5000</v>
      </c>
      <c r="U136" s="86">
        <v>0</v>
      </c>
      <c r="V136" s="83">
        <v>10000</v>
      </c>
      <c r="W136" s="84">
        <v>0</v>
      </c>
      <c r="X136" s="83">
        <f t="shared" si="35"/>
        <v>30000</v>
      </c>
      <c r="Y136" s="84">
        <f t="shared" si="35"/>
        <v>0</v>
      </c>
      <c r="Z136" s="84">
        <f t="shared" si="34"/>
        <v>30000</v>
      </c>
    </row>
    <row r="137" spans="1:26" ht="15" hidden="1" customHeight="1" outlineLevel="1" x14ac:dyDescent="0.2">
      <c r="A137" s="138"/>
      <c r="B137" s="69"/>
      <c r="C137" s="52"/>
      <c r="D137" s="60" t="s">
        <v>25</v>
      </c>
      <c r="E137" s="41"/>
      <c r="F137" s="173"/>
      <c r="G137" s="183">
        <v>617898</v>
      </c>
      <c r="H137" s="206">
        <v>0</v>
      </c>
      <c r="I137" s="218">
        <f t="shared" si="36"/>
        <v>617898</v>
      </c>
      <c r="J137" s="83">
        <v>0</v>
      </c>
      <c r="K137" s="84">
        <v>0</v>
      </c>
      <c r="L137" s="83">
        <v>0</v>
      </c>
      <c r="M137" s="89">
        <v>0</v>
      </c>
      <c r="N137" s="83">
        <v>0</v>
      </c>
      <c r="O137" s="84">
        <v>0</v>
      </c>
      <c r="P137" s="83">
        <v>0</v>
      </c>
      <c r="Q137" s="89">
        <v>0</v>
      </c>
      <c r="R137" s="85">
        <v>155000</v>
      </c>
      <c r="S137" s="84">
        <v>0</v>
      </c>
      <c r="T137" s="83">
        <v>206000</v>
      </c>
      <c r="U137" s="86">
        <v>0</v>
      </c>
      <c r="V137" s="83">
        <v>256898</v>
      </c>
      <c r="W137" s="84">
        <v>0</v>
      </c>
      <c r="X137" s="83">
        <f t="shared" si="35"/>
        <v>617898</v>
      </c>
      <c r="Y137" s="84">
        <f t="shared" si="35"/>
        <v>0</v>
      </c>
      <c r="Z137" s="84">
        <f t="shared" si="34"/>
        <v>617898</v>
      </c>
    </row>
    <row r="138" spans="1:26" ht="15" hidden="1" customHeight="1" outlineLevel="1" x14ac:dyDescent="0.2">
      <c r="A138" s="138"/>
      <c r="B138" s="69"/>
      <c r="C138" s="52"/>
      <c r="D138" s="60" t="s">
        <v>26</v>
      </c>
      <c r="E138" s="41"/>
      <c r="F138" s="173"/>
      <c r="G138" s="183">
        <v>34350000</v>
      </c>
      <c r="H138" s="206">
        <v>0</v>
      </c>
      <c r="I138" s="218">
        <f t="shared" si="36"/>
        <v>34350000</v>
      </c>
      <c r="J138" s="83">
        <v>0</v>
      </c>
      <c r="K138" s="84">
        <v>0</v>
      </c>
      <c r="L138" s="83">
        <v>0</v>
      </c>
      <c r="M138" s="89">
        <v>0</v>
      </c>
      <c r="N138" s="83">
        <v>0</v>
      </c>
      <c r="O138" s="84">
        <v>0</v>
      </c>
      <c r="P138" s="83">
        <v>0</v>
      </c>
      <c r="Q138" s="89">
        <v>0</v>
      </c>
      <c r="R138" s="85">
        <v>9000000</v>
      </c>
      <c r="S138" s="84">
        <v>0</v>
      </c>
      <c r="T138" s="83">
        <v>15000000</v>
      </c>
      <c r="U138" s="86">
        <v>0</v>
      </c>
      <c r="V138" s="83">
        <v>10350000</v>
      </c>
      <c r="W138" s="84">
        <v>0</v>
      </c>
      <c r="X138" s="83">
        <f t="shared" si="35"/>
        <v>34350000</v>
      </c>
      <c r="Y138" s="84">
        <f t="shared" si="35"/>
        <v>0</v>
      </c>
      <c r="Z138" s="84">
        <f t="shared" si="34"/>
        <v>34350000</v>
      </c>
    </row>
    <row r="139" spans="1:26" ht="15" hidden="1" customHeight="1" outlineLevel="1" x14ac:dyDescent="0.2">
      <c r="A139" s="138"/>
      <c r="B139" s="69"/>
      <c r="C139" s="52"/>
      <c r="D139" s="60" t="s">
        <v>27</v>
      </c>
      <c r="E139" s="41"/>
      <c r="F139" s="173"/>
      <c r="G139" s="183">
        <v>1596495</v>
      </c>
      <c r="H139" s="206">
        <v>0</v>
      </c>
      <c r="I139" s="218">
        <f t="shared" si="36"/>
        <v>1596495</v>
      </c>
      <c r="J139" s="83">
        <v>0</v>
      </c>
      <c r="K139" s="84">
        <v>0</v>
      </c>
      <c r="L139" s="83">
        <v>0</v>
      </c>
      <c r="M139" s="89">
        <v>0</v>
      </c>
      <c r="N139" s="83">
        <v>0</v>
      </c>
      <c r="O139" s="84">
        <v>0</v>
      </c>
      <c r="P139" s="83">
        <v>0</v>
      </c>
      <c r="Q139" s="89">
        <v>0</v>
      </c>
      <c r="R139" s="85">
        <v>0</v>
      </c>
      <c r="S139" s="84">
        <v>0</v>
      </c>
      <c r="T139" s="83">
        <v>532165</v>
      </c>
      <c r="U139" s="86">
        <v>0</v>
      </c>
      <c r="V139" s="83">
        <v>1064330</v>
      </c>
      <c r="W139" s="84">
        <v>0</v>
      </c>
      <c r="X139" s="83">
        <f t="shared" si="35"/>
        <v>1596495</v>
      </c>
      <c r="Y139" s="84">
        <f t="shared" si="35"/>
        <v>0</v>
      </c>
      <c r="Z139" s="84">
        <f t="shared" si="34"/>
        <v>1596495</v>
      </c>
    </row>
    <row r="140" spans="1:26" ht="15" hidden="1" customHeight="1" outlineLevel="1" x14ac:dyDescent="0.2">
      <c r="A140" s="138"/>
      <c r="B140" s="69"/>
      <c r="C140" s="52"/>
      <c r="D140" s="60" t="s">
        <v>28</v>
      </c>
      <c r="E140" s="41"/>
      <c r="F140" s="173"/>
      <c r="G140" s="183">
        <v>2574992</v>
      </c>
      <c r="H140" s="206">
        <v>0</v>
      </c>
      <c r="I140" s="218">
        <f t="shared" si="36"/>
        <v>2574992</v>
      </c>
      <c r="J140" s="83">
        <v>0</v>
      </c>
      <c r="K140" s="84">
        <v>0</v>
      </c>
      <c r="L140" s="83">
        <v>0</v>
      </c>
      <c r="M140" s="89">
        <v>0</v>
      </c>
      <c r="N140" s="83">
        <v>0</v>
      </c>
      <c r="O140" s="84">
        <v>0</v>
      </c>
      <c r="P140" s="83">
        <v>0</v>
      </c>
      <c r="Q140" s="89">
        <v>0</v>
      </c>
      <c r="R140" s="85">
        <v>0</v>
      </c>
      <c r="S140" s="84">
        <v>0</v>
      </c>
      <c r="T140" s="83">
        <v>858330</v>
      </c>
      <c r="U140" s="86">
        <v>0</v>
      </c>
      <c r="V140" s="83">
        <v>1716662</v>
      </c>
      <c r="W140" s="84">
        <v>0</v>
      </c>
      <c r="X140" s="83">
        <f t="shared" si="35"/>
        <v>2574992</v>
      </c>
      <c r="Y140" s="84">
        <f t="shared" si="35"/>
        <v>0</v>
      </c>
      <c r="Z140" s="84">
        <f t="shared" si="34"/>
        <v>2574992</v>
      </c>
    </row>
    <row r="141" spans="1:26" ht="15" hidden="1" customHeight="1" outlineLevel="1" x14ac:dyDescent="0.2">
      <c r="A141" s="138"/>
      <c r="B141" s="69"/>
      <c r="C141" s="52"/>
      <c r="D141" s="60" t="s">
        <v>29</v>
      </c>
      <c r="E141" s="41"/>
      <c r="F141" s="173"/>
      <c r="G141" s="183">
        <v>90539</v>
      </c>
      <c r="H141" s="206">
        <v>0</v>
      </c>
      <c r="I141" s="218">
        <f t="shared" si="36"/>
        <v>90539</v>
      </c>
      <c r="J141" s="83">
        <v>0</v>
      </c>
      <c r="K141" s="84">
        <v>0</v>
      </c>
      <c r="L141" s="83">
        <v>0</v>
      </c>
      <c r="M141" s="89">
        <v>0</v>
      </c>
      <c r="N141" s="83">
        <v>0</v>
      </c>
      <c r="O141" s="84">
        <v>0</v>
      </c>
      <c r="P141" s="83">
        <v>0</v>
      </c>
      <c r="Q141" s="89">
        <v>0</v>
      </c>
      <c r="R141" s="85">
        <v>0</v>
      </c>
      <c r="S141" s="84">
        <v>0</v>
      </c>
      <c r="T141" s="83">
        <v>0</v>
      </c>
      <c r="U141" s="86">
        <v>0</v>
      </c>
      <c r="V141" s="83">
        <v>90539</v>
      </c>
      <c r="W141" s="84">
        <v>0</v>
      </c>
      <c r="X141" s="83">
        <f t="shared" si="35"/>
        <v>90539</v>
      </c>
      <c r="Y141" s="84">
        <f t="shared" si="35"/>
        <v>0</v>
      </c>
      <c r="Z141" s="84">
        <f t="shared" si="34"/>
        <v>90539</v>
      </c>
    </row>
    <row r="142" spans="1:26" ht="25.5" collapsed="1" x14ac:dyDescent="0.2">
      <c r="A142" s="137">
        <v>40021521</v>
      </c>
      <c r="B142" s="69" t="s">
        <v>32</v>
      </c>
      <c r="C142" s="52" t="s">
        <v>8</v>
      </c>
      <c r="D142" s="60" t="s">
        <v>72</v>
      </c>
      <c r="E142" s="41" t="s">
        <v>23</v>
      </c>
      <c r="F142" s="173" t="s">
        <v>0</v>
      </c>
      <c r="G142" s="26">
        <v>0</v>
      </c>
      <c r="H142" s="207">
        <f>H143</f>
        <v>956938</v>
      </c>
      <c r="I142" s="219">
        <f t="shared" si="36"/>
        <v>956938</v>
      </c>
      <c r="J142" s="83">
        <f>SUM(J143)</f>
        <v>0</v>
      </c>
      <c r="K142" s="84">
        <f>SUM(K143)</f>
        <v>0</v>
      </c>
      <c r="L142" s="83">
        <v>0</v>
      </c>
      <c r="M142" s="84">
        <f>M143</f>
        <v>0</v>
      </c>
      <c r="N142" s="83">
        <v>0</v>
      </c>
      <c r="O142" s="84">
        <f>O143</f>
        <v>956938</v>
      </c>
      <c r="P142" s="83">
        <v>0</v>
      </c>
      <c r="Q142" s="84">
        <v>0</v>
      </c>
      <c r="R142" s="85">
        <v>0</v>
      </c>
      <c r="S142" s="84">
        <v>0</v>
      </c>
      <c r="T142" s="83">
        <v>0</v>
      </c>
      <c r="U142" s="86">
        <v>0</v>
      </c>
      <c r="V142" s="83">
        <v>0</v>
      </c>
      <c r="W142" s="84">
        <v>0</v>
      </c>
      <c r="X142" s="83">
        <f>SUM(X143)</f>
        <v>0</v>
      </c>
      <c r="Y142" s="84">
        <f>SUM(Y143)</f>
        <v>956938</v>
      </c>
      <c r="Z142" s="88">
        <f t="shared" si="34"/>
        <v>956938</v>
      </c>
    </row>
    <row r="143" spans="1:26" ht="14.25" hidden="1" customHeight="1" outlineLevel="1" x14ac:dyDescent="0.2">
      <c r="A143" s="137"/>
      <c r="B143" s="69"/>
      <c r="C143" s="52"/>
      <c r="D143" s="60" t="s">
        <v>28</v>
      </c>
      <c r="E143" s="41" t="s">
        <v>23</v>
      </c>
      <c r="F143" s="173"/>
      <c r="G143" s="183">
        <v>0</v>
      </c>
      <c r="H143" s="206">
        <v>956938</v>
      </c>
      <c r="I143" s="218">
        <f t="shared" si="36"/>
        <v>956938</v>
      </c>
      <c r="J143" s="83">
        <v>0</v>
      </c>
      <c r="K143" s="84">
        <v>0</v>
      </c>
      <c r="L143" s="83">
        <v>0</v>
      </c>
      <c r="M143" s="84">
        <v>0</v>
      </c>
      <c r="N143" s="83">
        <v>0</v>
      </c>
      <c r="O143" s="84">
        <v>956938</v>
      </c>
      <c r="P143" s="83">
        <v>0</v>
      </c>
      <c r="Q143" s="84">
        <v>0</v>
      </c>
      <c r="R143" s="85">
        <v>0</v>
      </c>
      <c r="S143" s="84">
        <v>0</v>
      </c>
      <c r="T143" s="83">
        <v>0</v>
      </c>
      <c r="U143" s="86">
        <v>0</v>
      </c>
      <c r="V143" s="83">
        <v>0</v>
      </c>
      <c r="W143" s="84">
        <v>0</v>
      </c>
      <c r="X143" s="83">
        <f>J143+L143+N143+P143+R143+T143+V143</f>
        <v>0</v>
      </c>
      <c r="Y143" s="84">
        <f>K143+M143+O143++Q143+S143+U143+W143</f>
        <v>956938</v>
      </c>
      <c r="Z143" s="84">
        <f t="shared" si="34"/>
        <v>956938</v>
      </c>
    </row>
    <row r="144" spans="1:26" ht="25.5" collapsed="1" x14ac:dyDescent="0.2">
      <c r="A144" s="137" t="s">
        <v>68</v>
      </c>
      <c r="B144" s="69" t="s">
        <v>69</v>
      </c>
      <c r="C144" s="52" t="s">
        <v>69</v>
      </c>
      <c r="D144" s="196" t="s">
        <v>92</v>
      </c>
      <c r="E144" s="41" t="s">
        <v>23</v>
      </c>
      <c r="F144" s="173" t="s">
        <v>62</v>
      </c>
      <c r="G144" s="26">
        <f>SUM(G145:G147)</f>
        <v>3725132</v>
      </c>
      <c r="H144" s="207">
        <f>SUM(H145:H147)</f>
        <v>537937</v>
      </c>
      <c r="I144" s="219">
        <f t="shared" si="36"/>
        <v>4263069</v>
      </c>
      <c r="J144" s="83">
        <f>SUM(J145:J147)</f>
        <v>0</v>
      </c>
      <c r="K144" s="84">
        <f>SUM(K145:K147)</f>
        <v>0</v>
      </c>
      <c r="L144" s="83">
        <f>L147+L146+L145</f>
        <v>0</v>
      </c>
      <c r="M144" s="84">
        <f>M147+M146+M145</f>
        <v>0</v>
      </c>
      <c r="N144" s="83">
        <f t="shared" ref="N144:W144" si="39">N147+N146+N145</f>
        <v>0</v>
      </c>
      <c r="O144" s="84">
        <f t="shared" si="39"/>
        <v>0</v>
      </c>
      <c r="P144" s="83">
        <f t="shared" si="39"/>
        <v>0</v>
      </c>
      <c r="Q144" s="84">
        <f t="shared" si="39"/>
        <v>0</v>
      </c>
      <c r="R144" s="85">
        <f t="shared" si="39"/>
        <v>0</v>
      </c>
      <c r="S144" s="84">
        <f t="shared" si="39"/>
        <v>0</v>
      </c>
      <c r="T144" s="83">
        <f t="shared" si="39"/>
        <v>0</v>
      </c>
      <c r="U144" s="86">
        <f t="shared" si="39"/>
        <v>0</v>
      </c>
      <c r="V144" s="83">
        <f t="shared" si="39"/>
        <v>0</v>
      </c>
      <c r="W144" s="84">
        <f t="shared" si="39"/>
        <v>0</v>
      </c>
      <c r="X144" s="83">
        <v>3725132</v>
      </c>
      <c r="Y144" s="84">
        <v>537937</v>
      </c>
      <c r="Z144" s="88">
        <f t="shared" si="34"/>
        <v>4263069</v>
      </c>
    </row>
    <row r="145" spans="1:26" ht="14.25" hidden="1" customHeight="1" outlineLevel="1" x14ac:dyDescent="0.2">
      <c r="A145" s="137"/>
      <c r="B145" s="69"/>
      <c r="C145" s="52"/>
      <c r="D145" s="60" t="s">
        <v>88</v>
      </c>
      <c r="E145" s="41"/>
      <c r="F145" s="173" t="s">
        <v>55</v>
      </c>
      <c r="G145" s="183">
        <v>3725132</v>
      </c>
      <c r="H145" s="206">
        <v>0</v>
      </c>
      <c r="I145" s="218">
        <f t="shared" si="36"/>
        <v>3725132</v>
      </c>
      <c r="J145" s="83">
        <v>0</v>
      </c>
      <c r="K145" s="84">
        <v>0</v>
      </c>
      <c r="L145" s="83">
        <v>0</v>
      </c>
      <c r="M145" s="84">
        <v>0</v>
      </c>
      <c r="N145" s="83">
        <v>0</v>
      </c>
      <c r="O145" s="84">
        <v>0</v>
      </c>
      <c r="P145" s="83">
        <v>0</v>
      </c>
      <c r="Q145" s="84">
        <v>0</v>
      </c>
      <c r="R145" s="85">
        <v>0</v>
      </c>
      <c r="S145" s="84">
        <v>0</v>
      </c>
      <c r="T145" s="83">
        <v>0</v>
      </c>
      <c r="U145" s="86">
        <v>0</v>
      </c>
      <c r="V145" s="83">
        <v>0</v>
      </c>
      <c r="W145" s="84">
        <v>0</v>
      </c>
      <c r="X145" s="83">
        <f t="shared" ref="X145:X146" si="40">P145+R145+T145+V145</f>
        <v>0</v>
      </c>
      <c r="Y145" s="84">
        <f>Q145+S145+U145+W145</f>
        <v>0</v>
      </c>
      <c r="Z145" s="84">
        <f t="shared" si="34"/>
        <v>0</v>
      </c>
    </row>
    <row r="146" spans="1:26" ht="14.25" hidden="1" customHeight="1" outlineLevel="1" x14ac:dyDescent="0.2">
      <c r="A146" s="137"/>
      <c r="B146" s="69"/>
      <c r="C146" s="52"/>
      <c r="D146" s="60" t="s">
        <v>89</v>
      </c>
      <c r="E146" s="41"/>
      <c r="F146" s="173" t="s">
        <v>0</v>
      </c>
      <c r="G146" s="33">
        <v>0</v>
      </c>
      <c r="H146" s="206">
        <v>500000</v>
      </c>
      <c r="I146" s="218">
        <f t="shared" si="36"/>
        <v>500000</v>
      </c>
      <c r="J146" s="83">
        <v>0</v>
      </c>
      <c r="K146" s="84">
        <v>0</v>
      </c>
      <c r="L146" s="83">
        <v>0</v>
      </c>
      <c r="M146" s="84">
        <v>0</v>
      </c>
      <c r="N146" s="83">
        <v>0</v>
      </c>
      <c r="O146" s="84">
        <v>0</v>
      </c>
      <c r="P146" s="83">
        <v>0</v>
      </c>
      <c r="Q146" s="84">
        <v>0</v>
      </c>
      <c r="R146" s="85">
        <v>0</v>
      </c>
      <c r="S146" s="84">
        <v>0</v>
      </c>
      <c r="T146" s="83">
        <v>0</v>
      </c>
      <c r="U146" s="86">
        <v>0</v>
      </c>
      <c r="V146" s="83">
        <v>0</v>
      </c>
      <c r="W146" s="84">
        <v>0</v>
      </c>
      <c r="X146" s="83">
        <f t="shared" si="40"/>
        <v>0</v>
      </c>
      <c r="Y146" s="84">
        <f>Q146+S146+U146+W146</f>
        <v>0</v>
      </c>
      <c r="Z146" s="84">
        <f t="shared" si="34"/>
        <v>0</v>
      </c>
    </row>
    <row r="147" spans="1:26" ht="14.25" hidden="1" customHeight="1" outlineLevel="1" x14ac:dyDescent="0.2">
      <c r="A147" s="137"/>
      <c r="B147" s="69"/>
      <c r="C147" s="52"/>
      <c r="D147" s="60" t="s">
        <v>90</v>
      </c>
      <c r="E147" s="41"/>
      <c r="F147" s="173" t="s">
        <v>0</v>
      </c>
      <c r="G147" s="33">
        <v>0</v>
      </c>
      <c r="H147" s="206">
        <v>37937</v>
      </c>
      <c r="I147" s="218">
        <f t="shared" si="36"/>
        <v>37937</v>
      </c>
      <c r="J147" s="83">
        <v>0</v>
      </c>
      <c r="K147" s="84">
        <v>0</v>
      </c>
      <c r="L147" s="83">
        <v>0</v>
      </c>
      <c r="M147" s="84">
        <v>0</v>
      </c>
      <c r="N147" s="83">
        <v>0</v>
      </c>
      <c r="O147" s="84">
        <v>0</v>
      </c>
      <c r="P147" s="83">
        <v>0</v>
      </c>
      <c r="Q147" s="84">
        <v>0</v>
      </c>
      <c r="R147" s="85">
        <v>0</v>
      </c>
      <c r="S147" s="84">
        <v>0</v>
      </c>
      <c r="T147" s="83">
        <v>0</v>
      </c>
      <c r="U147" s="86">
        <v>0</v>
      </c>
      <c r="V147" s="83">
        <v>0</v>
      </c>
      <c r="W147" s="84">
        <v>0</v>
      </c>
      <c r="X147" s="83">
        <f>P147+R147+T147+V147</f>
        <v>0</v>
      </c>
      <c r="Y147" s="84">
        <f>Q147+S147+U147+W147</f>
        <v>0</v>
      </c>
      <c r="Z147" s="84">
        <f t="shared" si="34"/>
        <v>0</v>
      </c>
    </row>
    <row r="148" spans="1:26" ht="21" customHeight="1" collapsed="1" x14ac:dyDescent="0.2">
      <c r="A148" s="137" t="s">
        <v>68</v>
      </c>
      <c r="B148" s="69" t="s">
        <v>73</v>
      </c>
      <c r="C148" s="52" t="s">
        <v>7</v>
      </c>
      <c r="D148" s="60" t="s">
        <v>84</v>
      </c>
      <c r="E148" s="41" t="s">
        <v>10</v>
      </c>
      <c r="F148" s="173" t="s">
        <v>55</v>
      </c>
      <c r="G148" s="26">
        <f t="shared" ref="G148:O148" si="41">SUM(G149:G149)</f>
        <v>42000</v>
      </c>
      <c r="H148" s="207">
        <f t="shared" si="41"/>
        <v>0</v>
      </c>
      <c r="I148" s="219">
        <f>SUM(I149:I149)</f>
        <v>42000</v>
      </c>
      <c r="J148" s="99">
        <f>SUM(J149)</f>
        <v>0</v>
      </c>
      <c r="K148" s="84">
        <f>SUM(K149)</f>
        <v>0</v>
      </c>
      <c r="L148" s="83">
        <f t="shared" si="41"/>
        <v>0</v>
      </c>
      <c r="M148" s="84">
        <f t="shared" si="41"/>
        <v>0</v>
      </c>
      <c r="N148" s="83">
        <f t="shared" si="41"/>
        <v>0</v>
      </c>
      <c r="O148" s="84">
        <f t="shared" si="41"/>
        <v>0</v>
      </c>
      <c r="P148" s="83">
        <f>P149</f>
        <v>42000</v>
      </c>
      <c r="Q148" s="84">
        <f t="shared" ref="Q148:W148" si="42">SUM(Q149:Q149)</f>
        <v>0</v>
      </c>
      <c r="R148" s="85">
        <f t="shared" si="42"/>
        <v>0</v>
      </c>
      <c r="S148" s="84">
        <f t="shared" si="42"/>
        <v>0</v>
      </c>
      <c r="T148" s="83">
        <f t="shared" si="42"/>
        <v>0</v>
      </c>
      <c r="U148" s="86">
        <f t="shared" si="42"/>
        <v>0</v>
      </c>
      <c r="V148" s="83">
        <f t="shared" si="42"/>
        <v>0</v>
      </c>
      <c r="W148" s="84">
        <f t="shared" si="42"/>
        <v>0</v>
      </c>
      <c r="X148" s="83">
        <f>SUM(X149)</f>
        <v>42000</v>
      </c>
      <c r="Y148" s="84">
        <f>SUM(Y149)</f>
        <v>0</v>
      </c>
      <c r="Z148" s="88">
        <f t="shared" si="34"/>
        <v>42000</v>
      </c>
    </row>
    <row r="149" spans="1:26" ht="14.25" hidden="1" customHeight="1" outlineLevel="1" collapsed="1" x14ac:dyDescent="0.2">
      <c r="A149" s="137"/>
      <c r="B149" s="69"/>
      <c r="C149" s="52"/>
      <c r="D149" s="60" t="s">
        <v>25</v>
      </c>
      <c r="E149" s="41"/>
      <c r="F149" s="173"/>
      <c r="G149" s="183">
        <v>42000</v>
      </c>
      <c r="H149" s="206">
        <v>0</v>
      </c>
      <c r="I149" s="218">
        <f t="shared" ref="I149:I180" si="43">G149+H149</f>
        <v>42000</v>
      </c>
      <c r="J149" s="83">
        <v>0</v>
      </c>
      <c r="K149" s="84">
        <v>0</v>
      </c>
      <c r="L149" s="83">
        <v>0</v>
      </c>
      <c r="M149" s="84">
        <v>0</v>
      </c>
      <c r="N149" s="83">
        <v>0</v>
      </c>
      <c r="O149" s="84">
        <v>0</v>
      </c>
      <c r="P149" s="83">
        <v>42000</v>
      </c>
      <c r="Q149" s="84">
        <v>0</v>
      </c>
      <c r="R149" s="85">
        <v>0</v>
      </c>
      <c r="S149" s="84">
        <v>0</v>
      </c>
      <c r="T149" s="83">
        <v>0</v>
      </c>
      <c r="U149" s="86">
        <v>0</v>
      </c>
      <c r="V149" s="83">
        <v>0</v>
      </c>
      <c r="W149" s="84">
        <v>0</v>
      </c>
      <c r="X149" s="83">
        <f>J149+L149+N149++P149+R149+T149+V149</f>
        <v>42000</v>
      </c>
      <c r="Y149" s="84">
        <f t="shared" ref="Y149" si="44">K149+M149+O149++Q149+S149+U149+W149</f>
        <v>0</v>
      </c>
      <c r="Z149" s="84">
        <f t="shared" si="34"/>
        <v>42000</v>
      </c>
    </row>
    <row r="150" spans="1:26" ht="32.25" customHeight="1" collapsed="1" x14ac:dyDescent="0.2">
      <c r="A150" s="137" t="s">
        <v>68</v>
      </c>
      <c r="B150" s="69" t="s">
        <v>73</v>
      </c>
      <c r="C150" s="52" t="s">
        <v>7</v>
      </c>
      <c r="D150" s="60" t="s">
        <v>84</v>
      </c>
      <c r="E150" s="41" t="s">
        <v>23</v>
      </c>
      <c r="F150" s="173" t="s">
        <v>55</v>
      </c>
      <c r="G150" s="26">
        <f>SUM(G151:G156)</f>
        <v>1553484</v>
      </c>
      <c r="H150" s="207">
        <f>SUM(H151:H156)</f>
        <v>0</v>
      </c>
      <c r="I150" s="219">
        <f t="shared" si="43"/>
        <v>1553484</v>
      </c>
      <c r="J150" s="83">
        <f>J151+J152+J153+J154+J155+J156</f>
        <v>0</v>
      </c>
      <c r="K150" s="84">
        <f>K151+K152+K153+K154+K155+K156</f>
        <v>0</v>
      </c>
      <c r="L150" s="83">
        <v>0</v>
      </c>
      <c r="M150" s="84">
        <v>0</v>
      </c>
      <c r="N150" s="83">
        <v>0</v>
      </c>
      <c r="O150" s="84">
        <v>0</v>
      </c>
      <c r="P150" s="83">
        <f>SUM(P151:P156)</f>
        <v>0</v>
      </c>
      <c r="Q150" s="84">
        <v>0</v>
      </c>
      <c r="R150" s="85">
        <f>SUM(R151:R156)</f>
        <v>1553484</v>
      </c>
      <c r="S150" s="84">
        <v>0</v>
      </c>
      <c r="T150" s="83">
        <v>0</v>
      </c>
      <c r="U150" s="86">
        <v>0</v>
      </c>
      <c r="V150" s="83">
        <v>0</v>
      </c>
      <c r="W150" s="84">
        <v>0</v>
      </c>
      <c r="X150" s="83">
        <f>SUM(X151:X156)</f>
        <v>1553484</v>
      </c>
      <c r="Y150" s="84">
        <f>SUM(Y151:Y156)</f>
        <v>0</v>
      </c>
      <c r="Z150" s="88">
        <f t="shared" si="34"/>
        <v>1553484</v>
      </c>
    </row>
    <row r="151" spans="1:26" ht="14.25" hidden="1" customHeight="1" outlineLevel="1" collapsed="1" x14ac:dyDescent="0.2">
      <c r="A151" s="137"/>
      <c r="B151" s="69"/>
      <c r="C151" s="52"/>
      <c r="D151" s="60" t="s">
        <v>24</v>
      </c>
      <c r="E151" s="41"/>
      <c r="F151" s="173"/>
      <c r="G151" s="183">
        <v>2000</v>
      </c>
      <c r="H151" s="206">
        <v>0</v>
      </c>
      <c r="I151" s="218">
        <f t="shared" si="43"/>
        <v>2000</v>
      </c>
      <c r="J151" s="83">
        <v>0</v>
      </c>
      <c r="K151" s="84">
        <v>0</v>
      </c>
      <c r="L151" s="83">
        <v>0</v>
      </c>
      <c r="M151" s="84">
        <v>0</v>
      </c>
      <c r="N151" s="83">
        <v>0</v>
      </c>
      <c r="O151" s="84">
        <v>0</v>
      </c>
      <c r="P151" s="83">
        <v>0</v>
      </c>
      <c r="Q151" s="84">
        <v>0</v>
      </c>
      <c r="R151" s="85">
        <v>2000</v>
      </c>
      <c r="S151" s="84">
        <v>0</v>
      </c>
      <c r="T151" s="83">
        <v>0</v>
      </c>
      <c r="U151" s="86">
        <v>0</v>
      </c>
      <c r="V151" s="83">
        <v>0</v>
      </c>
      <c r="W151" s="84">
        <v>0</v>
      </c>
      <c r="X151" s="83">
        <f t="shared" si="35"/>
        <v>2000</v>
      </c>
      <c r="Y151" s="84">
        <f t="shared" si="35"/>
        <v>0</v>
      </c>
      <c r="Z151" s="84">
        <f t="shared" si="34"/>
        <v>2000</v>
      </c>
    </row>
    <row r="152" spans="1:26" ht="14.25" hidden="1" customHeight="1" outlineLevel="1" collapsed="1" x14ac:dyDescent="0.2">
      <c r="A152" s="137"/>
      <c r="B152" s="69"/>
      <c r="C152" s="52"/>
      <c r="D152" s="60" t="s">
        <v>25</v>
      </c>
      <c r="E152" s="41"/>
      <c r="F152" s="173"/>
      <c r="G152" s="183">
        <v>36000</v>
      </c>
      <c r="H152" s="206">
        <v>0</v>
      </c>
      <c r="I152" s="218">
        <f t="shared" si="43"/>
        <v>36000</v>
      </c>
      <c r="J152" s="83">
        <v>0</v>
      </c>
      <c r="K152" s="84">
        <v>0</v>
      </c>
      <c r="L152" s="83">
        <v>0</v>
      </c>
      <c r="M152" s="84">
        <v>0</v>
      </c>
      <c r="N152" s="83">
        <v>0</v>
      </c>
      <c r="O152" s="84">
        <v>0</v>
      </c>
      <c r="P152" s="83">
        <v>0</v>
      </c>
      <c r="Q152" s="84">
        <v>0</v>
      </c>
      <c r="R152" s="85">
        <v>36000</v>
      </c>
      <c r="S152" s="84">
        <v>0</v>
      </c>
      <c r="T152" s="83">
        <v>0</v>
      </c>
      <c r="U152" s="86">
        <v>0</v>
      </c>
      <c r="V152" s="83">
        <v>0</v>
      </c>
      <c r="W152" s="84">
        <v>0</v>
      </c>
      <c r="X152" s="83">
        <f t="shared" si="35"/>
        <v>36000</v>
      </c>
      <c r="Y152" s="84">
        <f t="shared" si="35"/>
        <v>0</v>
      </c>
      <c r="Z152" s="84">
        <f t="shared" si="34"/>
        <v>36000</v>
      </c>
    </row>
    <row r="153" spans="1:26" ht="14.25" hidden="1" customHeight="1" outlineLevel="1" collapsed="1" x14ac:dyDescent="0.2">
      <c r="A153" s="137"/>
      <c r="B153" s="69"/>
      <c r="C153" s="52"/>
      <c r="D153" s="60" t="s">
        <v>26</v>
      </c>
      <c r="E153" s="41"/>
      <c r="F153" s="173"/>
      <c r="G153" s="183">
        <v>1465984</v>
      </c>
      <c r="H153" s="206">
        <v>0</v>
      </c>
      <c r="I153" s="218">
        <f t="shared" si="43"/>
        <v>1465984</v>
      </c>
      <c r="J153" s="83">
        <v>0</v>
      </c>
      <c r="K153" s="84">
        <v>0</v>
      </c>
      <c r="L153" s="83">
        <v>0</v>
      </c>
      <c r="M153" s="84">
        <v>0</v>
      </c>
      <c r="N153" s="83">
        <v>0</v>
      </c>
      <c r="O153" s="84">
        <v>0</v>
      </c>
      <c r="P153" s="83">
        <v>0</v>
      </c>
      <c r="Q153" s="84">
        <v>0</v>
      </c>
      <c r="R153" s="85">
        <v>1465984</v>
      </c>
      <c r="S153" s="84">
        <v>0</v>
      </c>
      <c r="T153" s="83">
        <v>0</v>
      </c>
      <c r="U153" s="86">
        <v>0</v>
      </c>
      <c r="V153" s="83">
        <v>0</v>
      </c>
      <c r="W153" s="84">
        <v>0</v>
      </c>
      <c r="X153" s="83">
        <f t="shared" si="35"/>
        <v>1465984</v>
      </c>
      <c r="Y153" s="84">
        <f t="shared" si="35"/>
        <v>0</v>
      </c>
      <c r="Z153" s="84">
        <f t="shared" si="34"/>
        <v>1465984</v>
      </c>
    </row>
    <row r="154" spans="1:26" ht="14.25" hidden="1" customHeight="1" outlineLevel="1" collapsed="1" x14ac:dyDescent="0.2">
      <c r="A154" s="137"/>
      <c r="B154" s="69"/>
      <c r="C154" s="52"/>
      <c r="D154" s="60" t="s">
        <v>27</v>
      </c>
      <c r="E154" s="41"/>
      <c r="F154" s="173"/>
      <c r="G154" s="183">
        <v>21500</v>
      </c>
      <c r="H154" s="206">
        <v>0</v>
      </c>
      <c r="I154" s="218">
        <f t="shared" si="43"/>
        <v>21500</v>
      </c>
      <c r="J154" s="83">
        <v>0</v>
      </c>
      <c r="K154" s="84">
        <v>0</v>
      </c>
      <c r="L154" s="83">
        <v>0</v>
      </c>
      <c r="M154" s="84">
        <v>0</v>
      </c>
      <c r="N154" s="83">
        <v>0</v>
      </c>
      <c r="O154" s="84">
        <v>0</v>
      </c>
      <c r="P154" s="83">
        <v>0</v>
      </c>
      <c r="Q154" s="84">
        <v>0</v>
      </c>
      <c r="R154" s="85">
        <v>21500</v>
      </c>
      <c r="S154" s="84">
        <v>0</v>
      </c>
      <c r="T154" s="83">
        <v>0</v>
      </c>
      <c r="U154" s="86">
        <v>0</v>
      </c>
      <c r="V154" s="83">
        <v>0</v>
      </c>
      <c r="W154" s="84">
        <v>0</v>
      </c>
      <c r="X154" s="83">
        <f t="shared" si="35"/>
        <v>21500</v>
      </c>
      <c r="Y154" s="84">
        <f t="shared" si="35"/>
        <v>0</v>
      </c>
      <c r="Z154" s="84">
        <f t="shared" si="34"/>
        <v>21500</v>
      </c>
    </row>
    <row r="155" spans="1:26" ht="14.25" hidden="1" customHeight="1" outlineLevel="1" collapsed="1" x14ac:dyDescent="0.2">
      <c r="A155" s="137"/>
      <c r="B155" s="69"/>
      <c r="C155" s="52"/>
      <c r="D155" s="60" t="s">
        <v>28</v>
      </c>
      <c r="E155" s="41"/>
      <c r="F155" s="173"/>
      <c r="G155" s="183">
        <v>6000</v>
      </c>
      <c r="H155" s="206">
        <v>0</v>
      </c>
      <c r="I155" s="218">
        <f t="shared" si="43"/>
        <v>6000</v>
      </c>
      <c r="J155" s="83">
        <v>0</v>
      </c>
      <c r="K155" s="84">
        <v>0</v>
      </c>
      <c r="L155" s="83">
        <v>0</v>
      </c>
      <c r="M155" s="84">
        <v>0</v>
      </c>
      <c r="N155" s="83">
        <v>0</v>
      </c>
      <c r="O155" s="84">
        <v>0</v>
      </c>
      <c r="P155" s="83">
        <v>0</v>
      </c>
      <c r="Q155" s="84">
        <v>0</v>
      </c>
      <c r="R155" s="85">
        <v>6000</v>
      </c>
      <c r="S155" s="84">
        <v>0</v>
      </c>
      <c r="T155" s="83">
        <v>0</v>
      </c>
      <c r="U155" s="86">
        <v>0</v>
      </c>
      <c r="V155" s="83">
        <v>0</v>
      </c>
      <c r="W155" s="84">
        <v>0</v>
      </c>
      <c r="X155" s="83">
        <f t="shared" si="35"/>
        <v>6000</v>
      </c>
      <c r="Y155" s="84">
        <f t="shared" si="35"/>
        <v>0</v>
      </c>
      <c r="Z155" s="84">
        <f t="shared" si="34"/>
        <v>6000</v>
      </c>
    </row>
    <row r="156" spans="1:26" ht="14.25" hidden="1" customHeight="1" outlineLevel="1" collapsed="1" x14ac:dyDescent="0.2">
      <c r="A156" s="137"/>
      <c r="B156" s="69"/>
      <c r="C156" s="52"/>
      <c r="D156" s="60" t="s">
        <v>29</v>
      </c>
      <c r="E156" s="41"/>
      <c r="F156" s="173"/>
      <c r="G156" s="183">
        <v>22000</v>
      </c>
      <c r="H156" s="206">
        <v>0</v>
      </c>
      <c r="I156" s="218">
        <f t="shared" si="43"/>
        <v>22000</v>
      </c>
      <c r="J156" s="83">
        <v>0</v>
      </c>
      <c r="K156" s="84">
        <v>0</v>
      </c>
      <c r="L156" s="83">
        <v>0</v>
      </c>
      <c r="M156" s="84">
        <v>0</v>
      </c>
      <c r="N156" s="83">
        <v>0</v>
      </c>
      <c r="O156" s="84">
        <v>0</v>
      </c>
      <c r="P156" s="83">
        <v>0</v>
      </c>
      <c r="Q156" s="84">
        <v>0</v>
      </c>
      <c r="R156" s="85">
        <v>22000</v>
      </c>
      <c r="S156" s="84">
        <v>0</v>
      </c>
      <c r="T156" s="83">
        <v>0</v>
      </c>
      <c r="U156" s="86">
        <v>0</v>
      </c>
      <c r="V156" s="83">
        <v>0</v>
      </c>
      <c r="W156" s="84">
        <v>0</v>
      </c>
      <c r="X156" s="83">
        <f t="shared" si="35"/>
        <v>22000</v>
      </c>
      <c r="Y156" s="84">
        <f t="shared" si="35"/>
        <v>0</v>
      </c>
      <c r="Z156" s="84">
        <f t="shared" si="34"/>
        <v>22000</v>
      </c>
    </row>
    <row r="157" spans="1:26" ht="15" collapsed="1" x14ac:dyDescent="0.2">
      <c r="A157" s="137" t="s">
        <v>68</v>
      </c>
      <c r="B157" s="69" t="s">
        <v>30</v>
      </c>
      <c r="C157" s="52" t="s">
        <v>6</v>
      </c>
      <c r="D157" s="60" t="s">
        <v>85</v>
      </c>
      <c r="E157" s="41" t="s">
        <v>86</v>
      </c>
      <c r="F157" s="173" t="s">
        <v>55</v>
      </c>
      <c r="G157" s="26">
        <f>SUM(G158)</f>
        <v>42000</v>
      </c>
      <c r="H157" s="207">
        <f t="shared" ref="H157" si="45">SUM(H158:H158)</f>
        <v>0</v>
      </c>
      <c r="I157" s="219">
        <f t="shared" si="43"/>
        <v>42000</v>
      </c>
      <c r="J157" s="83">
        <f>J158</f>
        <v>0</v>
      </c>
      <c r="K157" s="84">
        <f>K158</f>
        <v>0</v>
      </c>
      <c r="L157" s="83">
        <v>0</v>
      </c>
      <c r="M157" s="84">
        <v>0</v>
      </c>
      <c r="N157" s="83">
        <v>0</v>
      </c>
      <c r="O157" s="84">
        <v>0</v>
      </c>
      <c r="P157" s="83">
        <v>42000</v>
      </c>
      <c r="Q157" s="84">
        <v>0</v>
      </c>
      <c r="R157" s="85">
        <v>0</v>
      </c>
      <c r="S157" s="84">
        <v>0</v>
      </c>
      <c r="T157" s="83">
        <v>0</v>
      </c>
      <c r="U157" s="86">
        <v>0</v>
      </c>
      <c r="V157" s="83">
        <v>0</v>
      </c>
      <c r="W157" s="84">
        <v>0</v>
      </c>
      <c r="X157" s="83">
        <f>SUM(X158)</f>
        <v>42000</v>
      </c>
      <c r="Y157" s="84">
        <f>SUM(Y158)</f>
        <v>0</v>
      </c>
      <c r="Z157" s="88">
        <f t="shared" si="34"/>
        <v>42000</v>
      </c>
    </row>
    <row r="158" spans="1:26" ht="14.25" hidden="1" customHeight="1" outlineLevel="1" collapsed="1" x14ac:dyDescent="0.2">
      <c r="A158" s="137"/>
      <c r="B158" s="69"/>
      <c r="C158" s="52"/>
      <c r="D158" s="60" t="s">
        <v>25</v>
      </c>
      <c r="E158" s="41"/>
      <c r="F158" s="173"/>
      <c r="G158" s="183">
        <v>42000</v>
      </c>
      <c r="H158" s="206">
        <v>0</v>
      </c>
      <c r="I158" s="218">
        <f t="shared" si="43"/>
        <v>42000</v>
      </c>
      <c r="J158" s="83">
        <v>0</v>
      </c>
      <c r="K158" s="84">
        <v>0</v>
      </c>
      <c r="L158" s="83">
        <v>0</v>
      </c>
      <c r="M158" s="84">
        <v>0</v>
      </c>
      <c r="N158" s="83">
        <v>0</v>
      </c>
      <c r="O158" s="84">
        <v>0</v>
      </c>
      <c r="P158" s="83">
        <v>42000</v>
      </c>
      <c r="Q158" s="84">
        <v>0</v>
      </c>
      <c r="R158" s="85">
        <v>0</v>
      </c>
      <c r="S158" s="84">
        <v>0</v>
      </c>
      <c r="T158" s="83">
        <v>0</v>
      </c>
      <c r="U158" s="86">
        <v>0</v>
      </c>
      <c r="V158" s="83">
        <v>0</v>
      </c>
      <c r="W158" s="84">
        <v>0</v>
      </c>
      <c r="X158" s="83">
        <f t="shared" si="35"/>
        <v>42000</v>
      </c>
      <c r="Y158" s="84">
        <f t="shared" si="35"/>
        <v>0</v>
      </c>
      <c r="Z158" s="84">
        <f t="shared" si="34"/>
        <v>42000</v>
      </c>
    </row>
    <row r="159" spans="1:26" ht="15" collapsed="1" x14ac:dyDescent="0.2">
      <c r="A159" s="137" t="s">
        <v>68</v>
      </c>
      <c r="B159" s="69" t="s">
        <v>30</v>
      </c>
      <c r="C159" s="52" t="s">
        <v>6</v>
      </c>
      <c r="D159" s="60" t="s">
        <v>85</v>
      </c>
      <c r="E159" s="41" t="s">
        <v>23</v>
      </c>
      <c r="F159" s="173" t="s">
        <v>55</v>
      </c>
      <c r="G159" s="26">
        <f>SUM(G160:G165)</f>
        <v>1553484</v>
      </c>
      <c r="H159" s="207">
        <f>SUM(H160:H165)</f>
        <v>0</v>
      </c>
      <c r="I159" s="219">
        <f t="shared" si="43"/>
        <v>1553484</v>
      </c>
      <c r="J159" s="83">
        <f>SUM(J160:J165)</f>
        <v>0</v>
      </c>
      <c r="K159" s="84">
        <f>SUM(K160:K165)</f>
        <v>0</v>
      </c>
      <c r="L159" s="83">
        <v>0</v>
      </c>
      <c r="M159" s="84">
        <v>0</v>
      </c>
      <c r="N159" s="83">
        <v>0</v>
      </c>
      <c r="O159" s="84">
        <v>0</v>
      </c>
      <c r="P159" s="83">
        <v>0</v>
      </c>
      <c r="Q159" s="84">
        <v>0</v>
      </c>
      <c r="R159" s="85">
        <f>SUM(R160:R165)</f>
        <v>1553484</v>
      </c>
      <c r="S159" s="84">
        <v>0</v>
      </c>
      <c r="T159" s="83">
        <v>0</v>
      </c>
      <c r="U159" s="86">
        <v>0</v>
      </c>
      <c r="V159" s="83">
        <v>0</v>
      </c>
      <c r="W159" s="84">
        <v>0</v>
      </c>
      <c r="X159" s="83">
        <f>SUM(X160:X165)</f>
        <v>1553484</v>
      </c>
      <c r="Y159" s="84">
        <f>SUM(Y160:Y165)</f>
        <v>0</v>
      </c>
      <c r="Z159" s="88">
        <f t="shared" si="34"/>
        <v>1553484</v>
      </c>
    </row>
    <row r="160" spans="1:26" ht="14.25" hidden="1" customHeight="1" outlineLevel="1" collapsed="1" x14ac:dyDescent="0.2">
      <c r="A160" s="137"/>
      <c r="B160" s="69"/>
      <c r="C160" s="52"/>
      <c r="D160" s="60" t="s">
        <v>24</v>
      </c>
      <c r="E160" s="41"/>
      <c r="F160" s="173"/>
      <c r="G160" s="183">
        <v>2000</v>
      </c>
      <c r="H160" s="206">
        <v>0</v>
      </c>
      <c r="I160" s="218">
        <f t="shared" si="43"/>
        <v>2000</v>
      </c>
      <c r="J160" s="83">
        <v>0</v>
      </c>
      <c r="K160" s="84">
        <v>0</v>
      </c>
      <c r="L160" s="83">
        <v>0</v>
      </c>
      <c r="M160" s="84">
        <v>0</v>
      </c>
      <c r="N160" s="83">
        <v>0</v>
      </c>
      <c r="O160" s="84">
        <v>0</v>
      </c>
      <c r="P160" s="83">
        <v>0</v>
      </c>
      <c r="Q160" s="84">
        <v>0</v>
      </c>
      <c r="R160" s="85">
        <v>2000</v>
      </c>
      <c r="S160" s="84">
        <v>0</v>
      </c>
      <c r="T160" s="83">
        <v>0</v>
      </c>
      <c r="U160" s="86">
        <v>0</v>
      </c>
      <c r="V160" s="83">
        <v>0</v>
      </c>
      <c r="W160" s="84">
        <v>0</v>
      </c>
      <c r="X160" s="83">
        <f t="shared" ref="X160:X165" si="46">J160+L160+N160++P160+R160+T160+V160</f>
        <v>2000</v>
      </c>
      <c r="Y160" s="84">
        <f t="shared" si="35"/>
        <v>0</v>
      </c>
      <c r="Z160" s="84">
        <f t="shared" si="34"/>
        <v>2000</v>
      </c>
    </row>
    <row r="161" spans="1:26" ht="14.25" hidden="1" customHeight="1" outlineLevel="1" collapsed="1" x14ac:dyDescent="0.2">
      <c r="A161" s="137"/>
      <c r="B161" s="69"/>
      <c r="C161" s="52"/>
      <c r="D161" s="60" t="s">
        <v>25</v>
      </c>
      <c r="E161" s="41"/>
      <c r="F161" s="173"/>
      <c r="G161" s="183">
        <v>36000</v>
      </c>
      <c r="H161" s="206">
        <v>0</v>
      </c>
      <c r="I161" s="218">
        <f t="shared" si="43"/>
        <v>36000</v>
      </c>
      <c r="J161" s="83">
        <v>0</v>
      </c>
      <c r="K161" s="84">
        <v>0</v>
      </c>
      <c r="L161" s="83">
        <v>0</v>
      </c>
      <c r="M161" s="84">
        <v>0</v>
      </c>
      <c r="N161" s="83">
        <v>0</v>
      </c>
      <c r="O161" s="84">
        <v>0</v>
      </c>
      <c r="P161" s="83">
        <v>0</v>
      </c>
      <c r="Q161" s="84">
        <v>0</v>
      </c>
      <c r="R161" s="85">
        <v>36000</v>
      </c>
      <c r="S161" s="84">
        <v>0</v>
      </c>
      <c r="T161" s="83">
        <v>0</v>
      </c>
      <c r="U161" s="86">
        <v>0</v>
      </c>
      <c r="V161" s="83">
        <v>0</v>
      </c>
      <c r="W161" s="84">
        <v>0</v>
      </c>
      <c r="X161" s="83">
        <f t="shared" si="46"/>
        <v>36000</v>
      </c>
      <c r="Y161" s="84">
        <f t="shared" si="35"/>
        <v>0</v>
      </c>
      <c r="Z161" s="84">
        <f t="shared" si="34"/>
        <v>36000</v>
      </c>
    </row>
    <row r="162" spans="1:26" ht="14.25" hidden="1" customHeight="1" outlineLevel="1" collapsed="1" x14ac:dyDescent="0.2">
      <c r="A162" s="137"/>
      <c r="B162" s="69"/>
      <c r="C162" s="52"/>
      <c r="D162" s="60" t="s">
        <v>26</v>
      </c>
      <c r="E162" s="41"/>
      <c r="F162" s="173"/>
      <c r="G162" s="183">
        <v>1465984</v>
      </c>
      <c r="H162" s="206">
        <v>0</v>
      </c>
      <c r="I162" s="218">
        <f t="shared" si="43"/>
        <v>1465984</v>
      </c>
      <c r="J162" s="83">
        <v>0</v>
      </c>
      <c r="K162" s="84">
        <v>0</v>
      </c>
      <c r="L162" s="83">
        <v>0</v>
      </c>
      <c r="M162" s="84">
        <v>0</v>
      </c>
      <c r="N162" s="83">
        <v>0</v>
      </c>
      <c r="O162" s="84">
        <v>0</v>
      </c>
      <c r="P162" s="83">
        <v>0</v>
      </c>
      <c r="Q162" s="84">
        <v>0</v>
      </c>
      <c r="R162" s="85">
        <v>1465984</v>
      </c>
      <c r="S162" s="84">
        <v>0</v>
      </c>
      <c r="T162" s="83">
        <v>0</v>
      </c>
      <c r="U162" s="86">
        <v>0</v>
      </c>
      <c r="V162" s="83">
        <v>0</v>
      </c>
      <c r="W162" s="84">
        <v>0</v>
      </c>
      <c r="X162" s="83">
        <f t="shared" si="46"/>
        <v>1465984</v>
      </c>
      <c r="Y162" s="84">
        <f t="shared" si="35"/>
        <v>0</v>
      </c>
      <c r="Z162" s="84">
        <f t="shared" si="34"/>
        <v>1465984</v>
      </c>
    </row>
    <row r="163" spans="1:26" ht="14.25" hidden="1" customHeight="1" outlineLevel="1" collapsed="1" x14ac:dyDescent="0.2">
      <c r="A163" s="137"/>
      <c r="B163" s="69"/>
      <c r="C163" s="52"/>
      <c r="D163" s="60" t="s">
        <v>27</v>
      </c>
      <c r="E163" s="41"/>
      <c r="F163" s="173"/>
      <c r="G163" s="183">
        <v>21500</v>
      </c>
      <c r="H163" s="206">
        <v>0</v>
      </c>
      <c r="I163" s="218">
        <f t="shared" si="43"/>
        <v>21500</v>
      </c>
      <c r="J163" s="83">
        <v>0</v>
      </c>
      <c r="K163" s="84">
        <v>0</v>
      </c>
      <c r="L163" s="83">
        <v>0</v>
      </c>
      <c r="M163" s="84">
        <v>0</v>
      </c>
      <c r="N163" s="83">
        <v>0</v>
      </c>
      <c r="O163" s="84">
        <v>0</v>
      </c>
      <c r="P163" s="83">
        <v>0</v>
      </c>
      <c r="Q163" s="84">
        <v>0</v>
      </c>
      <c r="R163" s="85">
        <v>21500</v>
      </c>
      <c r="S163" s="84">
        <v>0</v>
      </c>
      <c r="T163" s="83">
        <v>0</v>
      </c>
      <c r="U163" s="86">
        <v>0</v>
      </c>
      <c r="V163" s="83">
        <v>0</v>
      </c>
      <c r="W163" s="84">
        <v>0</v>
      </c>
      <c r="X163" s="83">
        <f>J163+L163+N163++P163+R163+T163+V163</f>
        <v>21500</v>
      </c>
      <c r="Y163" s="84">
        <f t="shared" si="35"/>
        <v>0</v>
      </c>
      <c r="Z163" s="84">
        <f t="shared" si="34"/>
        <v>21500</v>
      </c>
    </row>
    <row r="164" spans="1:26" ht="14.25" hidden="1" customHeight="1" outlineLevel="1" collapsed="1" x14ac:dyDescent="0.2">
      <c r="A164" s="137"/>
      <c r="B164" s="69"/>
      <c r="C164" s="52"/>
      <c r="D164" s="60" t="s">
        <v>28</v>
      </c>
      <c r="E164" s="41"/>
      <c r="F164" s="173"/>
      <c r="G164" s="183">
        <v>6000</v>
      </c>
      <c r="H164" s="206">
        <v>0</v>
      </c>
      <c r="I164" s="218">
        <f t="shared" si="43"/>
        <v>6000</v>
      </c>
      <c r="J164" s="83">
        <v>0</v>
      </c>
      <c r="K164" s="84">
        <v>0</v>
      </c>
      <c r="L164" s="83">
        <v>0</v>
      </c>
      <c r="M164" s="84">
        <v>0</v>
      </c>
      <c r="N164" s="83">
        <v>0</v>
      </c>
      <c r="O164" s="84">
        <v>0</v>
      </c>
      <c r="P164" s="83">
        <v>0</v>
      </c>
      <c r="Q164" s="84">
        <v>0</v>
      </c>
      <c r="R164" s="85">
        <v>6000</v>
      </c>
      <c r="S164" s="84">
        <v>0</v>
      </c>
      <c r="T164" s="83">
        <v>0</v>
      </c>
      <c r="U164" s="86">
        <v>0</v>
      </c>
      <c r="V164" s="83">
        <v>0</v>
      </c>
      <c r="W164" s="84">
        <v>0</v>
      </c>
      <c r="X164" s="83">
        <f t="shared" si="46"/>
        <v>6000</v>
      </c>
      <c r="Y164" s="84">
        <f t="shared" si="35"/>
        <v>0</v>
      </c>
      <c r="Z164" s="84">
        <f t="shared" si="34"/>
        <v>6000</v>
      </c>
    </row>
    <row r="165" spans="1:26" ht="14.25" hidden="1" customHeight="1" outlineLevel="1" collapsed="1" x14ac:dyDescent="0.2">
      <c r="A165" s="137"/>
      <c r="B165" s="69"/>
      <c r="C165" s="52"/>
      <c r="D165" s="60" t="s">
        <v>29</v>
      </c>
      <c r="E165" s="41"/>
      <c r="F165" s="173"/>
      <c r="G165" s="183">
        <v>22000</v>
      </c>
      <c r="H165" s="206">
        <v>0</v>
      </c>
      <c r="I165" s="218">
        <f t="shared" si="43"/>
        <v>22000</v>
      </c>
      <c r="J165" s="83">
        <v>0</v>
      </c>
      <c r="K165" s="84">
        <v>0</v>
      </c>
      <c r="L165" s="83">
        <v>0</v>
      </c>
      <c r="M165" s="84">
        <v>0</v>
      </c>
      <c r="N165" s="83">
        <v>0</v>
      </c>
      <c r="O165" s="84">
        <v>0</v>
      </c>
      <c r="P165" s="83">
        <v>0</v>
      </c>
      <c r="Q165" s="84">
        <v>0</v>
      </c>
      <c r="R165" s="85">
        <v>22000</v>
      </c>
      <c r="S165" s="84">
        <v>0</v>
      </c>
      <c r="T165" s="83">
        <v>0</v>
      </c>
      <c r="U165" s="86">
        <v>0</v>
      </c>
      <c r="V165" s="83">
        <v>0</v>
      </c>
      <c r="W165" s="84">
        <v>0</v>
      </c>
      <c r="X165" s="83">
        <f t="shared" si="46"/>
        <v>22000</v>
      </c>
      <c r="Y165" s="84">
        <f t="shared" si="35"/>
        <v>0</v>
      </c>
      <c r="Z165" s="84">
        <f t="shared" si="34"/>
        <v>22000</v>
      </c>
    </row>
    <row r="166" spans="1:26" ht="15" collapsed="1" x14ac:dyDescent="0.2">
      <c r="A166" s="137" t="s">
        <v>68</v>
      </c>
      <c r="B166" s="69" t="s">
        <v>32</v>
      </c>
      <c r="C166" s="52" t="s">
        <v>8</v>
      </c>
      <c r="D166" s="60" t="s">
        <v>76</v>
      </c>
      <c r="E166" s="41" t="s">
        <v>10</v>
      </c>
      <c r="F166" s="173" t="s">
        <v>0</v>
      </c>
      <c r="G166" s="26">
        <v>0</v>
      </c>
      <c r="H166" s="207">
        <f>SUM(H167:H168)</f>
        <v>310000</v>
      </c>
      <c r="I166" s="219">
        <f t="shared" si="43"/>
        <v>310000</v>
      </c>
      <c r="J166" s="83">
        <f>J167+J168</f>
        <v>0</v>
      </c>
      <c r="K166" s="84">
        <f>K167+K168</f>
        <v>0</v>
      </c>
      <c r="L166" s="83">
        <f>SUM(L167:L168)</f>
        <v>0</v>
      </c>
      <c r="M166" s="84">
        <f>SUM(M167:M168)</f>
        <v>0</v>
      </c>
      <c r="N166" s="83">
        <v>0</v>
      </c>
      <c r="O166" s="84">
        <v>0</v>
      </c>
      <c r="P166" s="83">
        <v>0</v>
      </c>
      <c r="Q166" s="84">
        <v>0</v>
      </c>
      <c r="R166" s="85">
        <v>0</v>
      </c>
      <c r="S166" s="84">
        <v>0</v>
      </c>
      <c r="T166" s="83"/>
      <c r="U166" s="86"/>
      <c r="V166" s="83">
        <f>SUM(V167:V168)</f>
        <v>0</v>
      </c>
      <c r="W166" s="84">
        <f>SUM(W167:W168)</f>
        <v>310000</v>
      </c>
      <c r="X166" s="83">
        <f>SUM(X167:X168)</f>
        <v>0</v>
      </c>
      <c r="Y166" s="84">
        <f>SUM(Y167:Y168)</f>
        <v>310000</v>
      </c>
      <c r="Z166" s="88">
        <f t="shared" si="34"/>
        <v>310000</v>
      </c>
    </row>
    <row r="167" spans="1:26" ht="14.25" hidden="1" customHeight="1" outlineLevel="1" collapsed="1" x14ac:dyDescent="0.2">
      <c r="A167" s="137"/>
      <c r="B167" s="69"/>
      <c r="C167" s="52"/>
      <c r="D167" s="60" t="s">
        <v>24</v>
      </c>
      <c r="E167" s="41"/>
      <c r="F167" s="173"/>
      <c r="G167" s="183"/>
      <c r="H167" s="206">
        <v>2000</v>
      </c>
      <c r="I167" s="218">
        <f t="shared" si="43"/>
        <v>2000</v>
      </c>
      <c r="J167" s="83">
        <v>0</v>
      </c>
      <c r="K167" s="84">
        <v>0</v>
      </c>
      <c r="L167" s="83"/>
      <c r="M167" s="84"/>
      <c r="N167" s="83"/>
      <c r="O167" s="84"/>
      <c r="P167" s="83"/>
      <c r="Q167" s="84"/>
      <c r="R167" s="85"/>
      <c r="S167" s="84"/>
      <c r="T167" s="83"/>
      <c r="U167" s="86"/>
      <c r="V167" s="83"/>
      <c r="W167" s="84">
        <v>2000</v>
      </c>
      <c r="X167" s="83">
        <f t="shared" si="35"/>
        <v>0</v>
      </c>
      <c r="Y167" s="84">
        <f t="shared" si="35"/>
        <v>2000</v>
      </c>
      <c r="Z167" s="84">
        <f t="shared" si="34"/>
        <v>2000</v>
      </c>
    </row>
    <row r="168" spans="1:26" ht="14.25" hidden="1" customHeight="1" outlineLevel="1" collapsed="1" x14ac:dyDescent="0.2">
      <c r="A168" s="137"/>
      <c r="B168" s="69"/>
      <c r="C168" s="52"/>
      <c r="D168" s="60" t="s">
        <v>25</v>
      </c>
      <c r="E168" s="41"/>
      <c r="F168" s="173"/>
      <c r="G168" s="183"/>
      <c r="H168" s="206">
        <v>308000</v>
      </c>
      <c r="I168" s="218">
        <f t="shared" si="43"/>
        <v>308000</v>
      </c>
      <c r="J168" s="83">
        <v>0</v>
      </c>
      <c r="K168" s="84">
        <v>0</v>
      </c>
      <c r="L168" s="83"/>
      <c r="M168" s="84"/>
      <c r="N168" s="83"/>
      <c r="O168" s="84"/>
      <c r="P168" s="83"/>
      <c r="Q168" s="84"/>
      <c r="R168" s="85"/>
      <c r="S168" s="84"/>
      <c r="T168" s="83"/>
      <c r="U168" s="86"/>
      <c r="V168" s="83"/>
      <c r="W168" s="84">
        <v>308000</v>
      </c>
      <c r="X168" s="83">
        <f t="shared" si="35"/>
        <v>0</v>
      </c>
      <c r="Y168" s="84">
        <f t="shared" si="35"/>
        <v>308000</v>
      </c>
      <c r="Z168" s="84">
        <f t="shared" si="34"/>
        <v>308000</v>
      </c>
    </row>
    <row r="169" spans="1:26" ht="15" collapsed="1" x14ac:dyDescent="0.2">
      <c r="A169" s="137" t="s">
        <v>68</v>
      </c>
      <c r="B169" s="204" t="s">
        <v>30</v>
      </c>
      <c r="C169" s="52" t="s">
        <v>6</v>
      </c>
      <c r="D169" s="196" t="s">
        <v>77</v>
      </c>
      <c r="E169" s="41" t="s">
        <v>23</v>
      </c>
      <c r="F169" s="173" t="s">
        <v>0</v>
      </c>
      <c r="G169" s="26">
        <f>G170</f>
        <v>0</v>
      </c>
      <c r="H169" s="207">
        <f>H170</f>
        <v>1203000</v>
      </c>
      <c r="I169" s="219">
        <f t="shared" si="43"/>
        <v>1203000</v>
      </c>
      <c r="J169" s="83">
        <v>0</v>
      </c>
      <c r="K169" s="84">
        <v>0</v>
      </c>
      <c r="L169" s="83">
        <v>0</v>
      </c>
      <c r="M169" s="84">
        <v>0</v>
      </c>
      <c r="N169" s="83">
        <v>0</v>
      </c>
      <c r="O169" s="84">
        <v>0</v>
      </c>
      <c r="P169" s="83">
        <f>P170</f>
        <v>0</v>
      </c>
      <c r="Q169" s="84">
        <f>Q170</f>
        <v>1203000</v>
      </c>
      <c r="R169" s="85">
        <v>0</v>
      </c>
      <c r="S169" s="84">
        <v>0</v>
      </c>
      <c r="T169" s="83">
        <v>0</v>
      </c>
      <c r="U169" s="86">
        <v>0</v>
      </c>
      <c r="V169" s="83">
        <v>0</v>
      </c>
      <c r="W169" s="84">
        <v>0</v>
      </c>
      <c r="X169" s="83">
        <f>J169+L169+N169++P169+R169+T169+V169</f>
        <v>0</v>
      </c>
      <c r="Y169" s="84">
        <f t="shared" si="35"/>
        <v>1203000</v>
      </c>
      <c r="Z169" s="88">
        <f>X169+Y169</f>
        <v>1203000</v>
      </c>
    </row>
    <row r="170" spans="1:26" ht="14.25" customHeight="1" x14ac:dyDescent="0.2">
      <c r="A170" s="137"/>
      <c r="B170" s="69"/>
      <c r="C170" s="52"/>
      <c r="D170" s="60" t="s">
        <v>28</v>
      </c>
      <c r="E170" s="41" t="s">
        <v>23</v>
      </c>
      <c r="F170" s="173" t="s">
        <v>0</v>
      </c>
      <c r="G170" s="26">
        <v>0</v>
      </c>
      <c r="H170" s="207">
        <v>1203000</v>
      </c>
      <c r="I170" s="219">
        <f t="shared" si="43"/>
        <v>1203000</v>
      </c>
      <c r="J170" s="83" t="e">
        <f>#REF!+#REF!+#REF!+#REF!+#REF!+#REF!+#REF!+#REF!+#REF!+#REF!+#REF!</f>
        <v>#REF!</v>
      </c>
      <c r="K170" s="84" t="e">
        <f>#REF!+#REF!+#REF!+#REF!+#REF!+#REF!+#REF!+#REF!+#REF!+#REF!+#REF!</f>
        <v>#REF!</v>
      </c>
      <c r="L170" s="83">
        <v>0</v>
      </c>
      <c r="M170" s="84">
        <v>0</v>
      </c>
      <c r="N170" s="83">
        <v>0</v>
      </c>
      <c r="O170" s="84">
        <v>0</v>
      </c>
      <c r="P170" s="83">
        <v>0</v>
      </c>
      <c r="Q170" s="84">
        <v>1203000</v>
      </c>
      <c r="R170" s="85">
        <v>0</v>
      </c>
      <c r="S170" s="84">
        <v>0</v>
      </c>
      <c r="T170" s="83">
        <v>0</v>
      </c>
      <c r="U170" s="86">
        <v>0</v>
      </c>
      <c r="V170" s="83">
        <v>0</v>
      </c>
      <c r="W170" s="84">
        <v>0</v>
      </c>
      <c r="X170" s="83" t="e">
        <f t="shared" si="35"/>
        <v>#REF!</v>
      </c>
      <c r="Y170" s="84" t="e">
        <f t="shared" si="35"/>
        <v>#REF!</v>
      </c>
      <c r="Z170" s="84" t="e">
        <f>X170+Y170</f>
        <v>#REF!</v>
      </c>
    </row>
    <row r="171" spans="1:26" ht="22.5" collapsed="1" x14ac:dyDescent="0.2">
      <c r="A171" s="137" t="s">
        <v>68</v>
      </c>
      <c r="B171" s="69" t="s">
        <v>32</v>
      </c>
      <c r="C171" s="52" t="s">
        <v>8</v>
      </c>
      <c r="D171" s="60" t="s">
        <v>78</v>
      </c>
      <c r="E171" s="42" t="s">
        <v>91</v>
      </c>
      <c r="F171" s="173" t="s">
        <v>55</v>
      </c>
      <c r="G171" s="26">
        <f>G172+G173+G174+G175+G176+G177</f>
        <v>1170000</v>
      </c>
      <c r="H171" s="207">
        <f>SUM(H172:H177)</f>
        <v>0</v>
      </c>
      <c r="I171" s="219">
        <f t="shared" si="43"/>
        <v>1170000</v>
      </c>
      <c r="J171" s="83">
        <f>SUM(J172:J177)</f>
        <v>0</v>
      </c>
      <c r="K171" s="84">
        <f>SUM(K172:K177)</f>
        <v>0</v>
      </c>
      <c r="L171" s="83">
        <f t="shared" ref="L171:U171" si="47">SUM(L172:L177)</f>
        <v>0</v>
      </c>
      <c r="M171" s="84">
        <f t="shared" si="47"/>
        <v>0</v>
      </c>
      <c r="N171" s="83">
        <f t="shared" si="47"/>
        <v>0</v>
      </c>
      <c r="O171" s="84">
        <f t="shared" si="47"/>
        <v>0</v>
      </c>
      <c r="P171" s="83">
        <f>SUM(P172:P177)</f>
        <v>42000</v>
      </c>
      <c r="Q171" s="84">
        <v>0</v>
      </c>
      <c r="R171" s="85">
        <f t="shared" si="47"/>
        <v>1128000</v>
      </c>
      <c r="S171" s="84">
        <f t="shared" si="47"/>
        <v>0</v>
      </c>
      <c r="T171" s="83">
        <f t="shared" si="47"/>
        <v>0</v>
      </c>
      <c r="U171" s="86">
        <f t="shared" si="47"/>
        <v>0</v>
      </c>
      <c r="V171" s="83">
        <f>SUM(V172:V177)</f>
        <v>0</v>
      </c>
      <c r="W171" s="84">
        <f>SUM(W172:W177)</f>
        <v>0</v>
      </c>
      <c r="X171" s="83">
        <f>SUM(X172:X177)</f>
        <v>1170000</v>
      </c>
      <c r="Y171" s="84">
        <f>SUM(Y172:Y177)</f>
        <v>0</v>
      </c>
      <c r="Z171" s="88">
        <f t="shared" si="34"/>
        <v>1170000</v>
      </c>
    </row>
    <row r="172" spans="1:26" ht="14.25" hidden="1" customHeight="1" outlineLevel="1" collapsed="1" x14ac:dyDescent="0.2">
      <c r="A172" s="137"/>
      <c r="B172" s="69"/>
      <c r="C172" s="52"/>
      <c r="D172" s="60" t="s">
        <v>24</v>
      </c>
      <c r="E172" s="41"/>
      <c r="F172" s="173"/>
      <c r="G172" s="183">
        <v>2000</v>
      </c>
      <c r="H172" s="206">
        <v>0</v>
      </c>
      <c r="I172" s="218">
        <f t="shared" si="43"/>
        <v>2000</v>
      </c>
      <c r="J172" s="83">
        <v>0</v>
      </c>
      <c r="K172" s="84">
        <v>0</v>
      </c>
      <c r="L172" s="83">
        <v>0</v>
      </c>
      <c r="M172" s="84">
        <v>0</v>
      </c>
      <c r="N172" s="83">
        <v>0</v>
      </c>
      <c r="O172" s="84">
        <v>0</v>
      </c>
      <c r="P172" s="83">
        <v>0</v>
      </c>
      <c r="Q172" s="84">
        <v>0</v>
      </c>
      <c r="R172" s="83">
        <v>2000</v>
      </c>
      <c r="S172" s="84">
        <v>0</v>
      </c>
      <c r="T172" s="83">
        <v>0</v>
      </c>
      <c r="U172" s="86">
        <v>0</v>
      </c>
      <c r="V172" s="83">
        <v>0</v>
      </c>
      <c r="W172" s="84">
        <v>0</v>
      </c>
      <c r="X172" s="83">
        <f>J172+L172+N172+P172+R172+T172+V172</f>
        <v>2000</v>
      </c>
      <c r="Y172" s="84">
        <f>K172+M172+O172+Q172+S172+U172+W172</f>
        <v>0</v>
      </c>
      <c r="Z172" s="84">
        <f t="shared" si="34"/>
        <v>2000</v>
      </c>
    </row>
    <row r="173" spans="1:26" ht="14.25" hidden="1" customHeight="1" outlineLevel="1" collapsed="1" x14ac:dyDescent="0.2">
      <c r="A173" s="137"/>
      <c r="B173" s="69"/>
      <c r="C173" s="52"/>
      <c r="D173" s="60" t="s">
        <v>25</v>
      </c>
      <c r="E173" s="41"/>
      <c r="F173" s="173"/>
      <c r="G173" s="183">
        <v>78000</v>
      </c>
      <c r="H173" s="206">
        <v>0</v>
      </c>
      <c r="I173" s="218">
        <f t="shared" si="43"/>
        <v>78000</v>
      </c>
      <c r="J173" s="83">
        <v>0</v>
      </c>
      <c r="K173" s="84">
        <v>0</v>
      </c>
      <c r="L173" s="83">
        <v>0</v>
      </c>
      <c r="M173" s="84">
        <v>0</v>
      </c>
      <c r="N173" s="83">
        <v>0</v>
      </c>
      <c r="O173" s="84">
        <v>0</v>
      </c>
      <c r="P173" s="83">
        <v>42000</v>
      </c>
      <c r="Q173" s="84">
        <v>0</v>
      </c>
      <c r="R173" s="83">
        <v>36000</v>
      </c>
      <c r="S173" s="84">
        <v>0</v>
      </c>
      <c r="T173" s="83">
        <v>0</v>
      </c>
      <c r="U173" s="86">
        <v>0</v>
      </c>
      <c r="V173" s="83">
        <v>0</v>
      </c>
      <c r="W173" s="84">
        <v>0</v>
      </c>
      <c r="X173" s="83">
        <f t="shared" ref="X173:X177" si="48">J173+L173+N173+P173+R173+T173+V173</f>
        <v>78000</v>
      </c>
      <c r="Y173" s="84">
        <f t="shared" ref="Y173:Y177" si="49">K173+M173+O173+Q173+S173+U173+W173</f>
        <v>0</v>
      </c>
      <c r="Z173" s="84">
        <f t="shared" si="34"/>
        <v>78000</v>
      </c>
    </row>
    <row r="174" spans="1:26" ht="14.25" hidden="1" customHeight="1" outlineLevel="1" collapsed="1" x14ac:dyDescent="0.2">
      <c r="A174" s="137"/>
      <c r="B174" s="69"/>
      <c r="C174" s="52"/>
      <c r="D174" s="60" t="s">
        <v>26</v>
      </c>
      <c r="E174" s="41"/>
      <c r="F174" s="173"/>
      <c r="G174" s="183">
        <v>1039000</v>
      </c>
      <c r="H174" s="206">
        <v>0</v>
      </c>
      <c r="I174" s="218">
        <f t="shared" si="43"/>
        <v>1039000</v>
      </c>
      <c r="J174" s="83">
        <v>0</v>
      </c>
      <c r="K174" s="84">
        <v>0</v>
      </c>
      <c r="L174" s="83">
        <v>0</v>
      </c>
      <c r="M174" s="84">
        <v>0</v>
      </c>
      <c r="N174" s="83">
        <v>0</v>
      </c>
      <c r="O174" s="84">
        <v>0</v>
      </c>
      <c r="P174" s="83">
        <v>0</v>
      </c>
      <c r="Q174" s="84">
        <v>0</v>
      </c>
      <c r="R174" s="83">
        <v>1039000</v>
      </c>
      <c r="S174" s="84">
        <v>0</v>
      </c>
      <c r="T174" s="83">
        <v>0</v>
      </c>
      <c r="U174" s="86">
        <v>0</v>
      </c>
      <c r="V174" s="83">
        <v>0</v>
      </c>
      <c r="W174" s="84">
        <v>0</v>
      </c>
      <c r="X174" s="83">
        <f t="shared" si="48"/>
        <v>1039000</v>
      </c>
      <c r="Y174" s="84">
        <f t="shared" si="49"/>
        <v>0</v>
      </c>
      <c r="Z174" s="84">
        <f t="shared" si="34"/>
        <v>1039000</v>
      </c>
    </row>
    <row r="175" spans="1:26" ht="14.25" hidden="1" customHeight="1" outlineLevel="1" collapsed="1" x14ac:dyDescent="0.2">
      <c r="A175" s="137"/>
      <c r="B175" s="69"/>
      <c r="C175" s="52"/>
      <c r="D175" s="60" t="s">
        <v>27</v>
      </c>
      <c r="E175" s="41"/>
      <c r="F175" s="173"/>
      <c r="G175" s="183">
        <v>15000</v>
      </c>
      <c r="H175" s="206">
        <v>0</v>
      </c>
      <c r="I175" s="218">
        <f t="shared" si="43"/>
        <v>15000</v>
      </c>
      <c r="J175" s="83">
        <v>0</v>
      </c>
      <c r="K175" s="84">
        <v>0</v>
      </c>
      <c r="L175" s="83">
        <v>0</v>
      </c>
      <c r="M175" s="84">
        <v>0</v>
      </c>
      <c r="N175" s="83">
        <v>0</v>
      </c>
      <c r="O175" s="84">
        <v>0</v>
      </c>
      <c r="P175" s="83">
        <v>0</v>
      </c>
      <c r="Q175" s="84">
        <v>0</v>
      </c>
      <c r="R175" s="83">
        <v>15000</v>
      </c>
      <c r="S175" s="84">
        <v>0</v>
      </c>
      <c r="T175" s="83">
        <v>0</v>
      </c>
      <c r="U175" s="86">
        <v>0</v>
      </c>
      <c r="V175" s="83">
        <v>0</v>
      </c>
      <c r="W175" s="84">
        <v>0</v>
      </c>
      <c r="X175" s="83">
        <f>J175+L175+N175+P175+R175+T175+V175</f>
        <v>15000</v>
      </c>
      <c r="Y175" s="84">
        <f t="shared" si="49"/>
        <v>0</v>
      </c>
      <c r="Z175" s="84">
        <f t="shared" si="34"/>
        <v>15000</v>
      </c>
    </row>
    <row r="176" spans="1:26" ht="14.25" hidden="1" customHeight="1" outlineLevel="1" collapsed="1" x14ac:dyDescent="0.2">
      <c r="A176" s="137"/>
      <c r="B176" s="69"/>
      <c r="C176" s="52"/>
      <c r="D176" s="60" t="s">
        <v>28</v>
      </c>
      <c r="E176" s="41"/>
      <c r="F176" s="173"/>
      <c r="G176" s="183">
        <v>6000</v>
      </c>
      <c r="H176" s="206">
        <v>0</v>
      </c>
      <c r="I176" s="218">
        <f t="shared" si="43"/>
        <v>6000</v>
      </c>
      <c r="J176" s="83">
        <v>0</v>
      </c>
      <c r="K176" s="84">
        <v>0</v>
      </c>
      <c r="L176" s="83">
        <v>0</v>
      </c>
      <c r="M176" s="84">
        <v>0</v>
      </c>
      <c r="N176" s="83">
        <v>0</v>
      </c>
      <c r="O176" s="84">
        <v>0</v>
      </c>
      <c r="P176" s="83">
        <v>0</v>
      </c>
      <c r="Q176" s="84">
        <v>0</v>
      </c>
      <c r="R176" s="83">
        <v>6000</v>
      </c>
      <c r="S176" s="84">
        <v>0</v>
      </c>
      <c r="T176" s="83">
        <v>0</v>
      </c>
      <c r="U176" s="86">
        <v>0</v>
      </c>
      <c r="V176" s="83">
        <v>0</v>
      </c>
      <c r="W176" s="84">
        <v>0</v>
      </c>
      <c r="X176" s="83">
        <f t="shared" si="48"/>
        <v>6000</v>
      </c>
      <c r="Y176" s="84">
        <f t="shared" si="49"/>
        <v>0</v>
      </c>
      <c r="Z176" s="84">
        <f t="shared" si="34"/>
        <v>6000</v>
      </c>
    </row>
    <row r="177" spans="1:26" ht="14.25" hidden="1" customHeight="1" outlineLevel="1" collapsed="1" x14ac:dyDescent="0.2">
      <c r="A177" s="137"/>
      <c r="B177" s="69"/>
      <c r="C177" s="52"/>
      <c r="D177" s="60" t="s">
        <v>29</v>
      </c>
      <c r="E177" s="41"/>
      <c r="F177" s="173"/>
      <c r="G177" s="183">
        <v>30000</v>
      </c>
      <c r="H177" s="206">
        <v>0</v>
      </c>
      <c r="I177" s="218">
        <f t="shared" si="43"/>
        <v>30000</v>
      </c>
      <c r="J177" s="83">
        <v>0</v>
      </c>
      <c r="K177" s="84">
        <v>0</v>
      </c>
      <c r="L177" s="83">
        <v>0</v>
      </c>
      <c r="M177" s="84">
        <v>0</v>
      </c>
      <c r="N177" s="83">
        <v>0</v>
      </c>
      <c r="O177" s="84">
        <v>0</v>
      </c>
      <c r="P177" s="83">
        <v>0</v>
      </c>
      <c r="Q177" s="84">
        <v>0</v>
      </c>
      <c r="R177" s="83">
        <v>30000</v>
      </c>
      <c r="S177" s="84">
        <v>0</v>
      </c>
      <c r="T177" s="83">
        <v>0</v>
      </c>
      <c r="U177" s="86">
        <v>0</v>
      </c>
      <c r="V177" s="83">
        <v>0</v>
      </c>
      <c r="W177" s="84">
        <v>0</v>
      </c>
      <c r="X177" s="83">
        <f t="shared" si="48"/>
        <v>30000</v>
      </c>
      <c r="Y177" s="84">
        <f t="shared" si="49"/>
        <v>0</v>
      </c>
      <c r="Z177" s="84">
        <f t="shared" si="34"/>
        <v>30000</v>
      </c>
    </row>
    <row r="178" spans="1:26" ht="22.5" collapsed="1" x14ac:dyDescent="0.2">
      <c r="A178" s="137" t="s">
        <v>68</v>
      </c>
      <c r="B178" s="69" t="s">
        <v>32</v>
      </c>
      <c r="C178" s="52" t="s">
        <v>8</v>
      </c>
      <c r="D178" s="60" t="s">
        <v>79</v>
      </c>
      <c r="E178" s="42" t="s">
        <v>91</v>
      </c>
      <c r="F178" s="173" t="s">
        <v>55</v>
      </c>
      <c r="G178" s="26">
        <f>G179+G180+G181+G182+G183+G184</f>
        <v>1170000</v>
      </c>
      <c r="H178" s="207">
        <f>SUM(H179:H184)</f>
        <v>0</v>
      </c>
      <c r="I178" s="219">
        <f t="shared" si="43"/>
        <v>1170000</v>
      </c>
      <c r="J178" s="83">
        <f t="shared" ref="J178:O178" si="50">SUM(J179:J184)</f>
        <v>0</v>
      </c>
      <c r="K178" s="84">
        <f t="shared" si="50"/>
        <v>0</v>
      </c>
      <c r="L178" s="83">
        <f t="shared" si="50"/>
        <v>0</v>
      </c>
      <c r="M178" s="84">
        <f t="shared" si="50"/>
        <v>0</v>
      </c>
      <c r="N178" s="83">
        <f t="shared" si="50"/>
        <v>0</v>
      </c>
      <c r="O178" s="84">
        <f t="shared" si="50"/>
        <v>0</v>
      </c>
      <c r="P178" s="83">
        <f t="shared" ref="P178:W178" si="51">SUM(P179:P184)</f>
        <v>42000</v>
      </c>
      <c r="Q178" s="84">
        <f t="shared" si="51"/>
        <v>0</v>
      </c>
      <c r="R178" s="85">
        <f t="shared" si="51"/>
        <v>1128000</v>
      </c>
      <c r="S178" s="84">
        <f t="shared" si="51"/>
        <v>0</v>
      </c>
      <c r="T178" s="83">
        <f t="shared" si="51"/>
        <v>0</v>
      </c>
      <c r="U178" s="86">
        <f t="shared" si="51"/>
        <v>0</v>
      </c>
      <c r="V178" s="83">
        <f t="shared" si="51"/>
        <v>0</v>
      </c>
      <c r="W178" s="84">
        <f t="shared" si="51"/>
        <v>0</v>
      </c>
      <c r="X178" s="83">
        <f>SUM(X179:X184)</f>
        <v>1170000</v>
      </c>
      <c r="Y178" s="84">
        <f>SUM(Y179:Y184)</f>
        <v>0</v>
      </c>
      <c r="Z178" s="88">
        <f t="shared" si="34"/>
        <v>1170000</v>
      </c>
    </row>
    <row r="179" spans="1:26" ht="14.25" hidden="1" customHeight="1" outlineLevel="1" collapsed="1" x14ac:dyDescent="0.2">
      <c r="A179" s="137"/>
      <c r="B179" s="69"/>
      <c r="C179" s="52"/>
      <c r="D179" s="60" t="s">
        <v>24</v>
      </c>
      <c r="E179" s="41"/>
      <c r="F179" s="173"/>
      <c r="G179" s="183">
        <v>2000</v>
      </c>
      <c r="H179" s="206">
        <v>0</v>
      </c>
      <c r="I179" s="218">
        <f t="shared" si="43"/>
        <v>2000</v>
      </c>
      <c r="J179" s="83">
        <v>0</v>
      </c>
      <c r="K179" s="84">
        <v>0</v>
      </c>
      <c r="L179" s="83">
        <v>0</v>
      </c>
      <c r="M179" s="84">
        <v>0</v>
      </c>
      <c r="N179" s="83">
        <v>0</v>
      </c>
      <c r="O179" s="84">
        <v>0</v>
      </c>
      <c r="P179" s="83">
        <v>0</v>
      </c>
      <c r="Q179" s="84">
        <v>0</v>
      </c>
      <c r="R179" s="83">
        <v>2000</v>
      </c>
      <c r="S179" s="84">
        <v>0</v>
      </c>
      <c r="T179" s="83">
        <v>0</v>
      </c>
      <c r="U179" s="86">
        <v>0</v>
      </c>
      <c r="V179" s="83">
        <v>0</v>
      </c>
      <c r="W179" s="84">
        <v>0</v>
      </c>
      <c r="X179" s="83">
        <f t="shared" ref="X179:X184" si="52">J179+L179+N179+P179+R179+T179+V179</f>
        <v>2000</v>
      </c>
      <c r="Y179" s="84">
        <f t="shared" ref="Y179:Y184" si="53">K179+M179+O179+Q179+S179+U179+W179</f>
        <v>0</v>
      </c>
      <c r="Z179" s="84">
        <f t="shared" si="34"/>
        <v>2000</v>
      </c>
    </row>
    <row r="180" spans="1:26" ht="14.25" hidden="1" customHeight="1" outlineLevel="1" collapsed="1" x14ac:dyDescent="0.2">
      <c r="A180" s="137"/>
      <c r="B180" s="69"/>
      <c r="C180" s="52"/>
      <c r="D180" s="60" t="s">
        <v>25</v>
      </c>
      <c r="E180" s="41"/>
      <c r="F180" s="173"/>
      <c r="G180" s="183">
        <v>78000</v>
      </c>
      <c r="H180" s="206">
        <v>0</v>
      </c>
      <c r="I180" s="218">
        <f t="shared" si="43"/>
        <v>78000</v>
      </c>
      <c r="J180" s="83">
        <v>0</v>
      </c>
      <c r="K180" s="84">
        <v>0</v>
      </c>
      <c r="L180" s="83">
        <v>0</v>
      </c>
      <c r="M180" s="84">
        <v>0</v>
      </c>
      <c r="N180" s="83">
        <v>0</v>
      </c>
      <c r="O180" s="84">
        <v>0</v>
      </c>
      <c r="P180" s="83">
        <v>42000</v>
      </c>
      <c r="Q180" s="84">
        <v>0</v>
      </c>
      <c r="R180" s="83">
        <v>36000</v>
      </c>
      <c r="S180" s="84">
        <v>0</v>
      </c>
      <c r="T180" s="83">
        <v>0</v>
      </c>
      <c r="U180" s="86">
        <v>0</v>
      </c>
      <c r="V180" s="83">
        <v>0</v>
      </c>
      <c r="W180" s="84">
        <v>0</v>
      </c>
      <c r="X180" s="83">
        <f t="shared" si="52"/>
        <v>78000</v>
      </c>
      <c r="Y180" s="84">
        <f t="shared" si="53"/>
        <v>0</v>
      </c>
      <c r="Z180" s="84">
        <f t="shared" si="34"/>
        <v>78000</v>
      </c>
    </row>
    <row r="181" spans="1:26" ht="14.25" hidden="1" customHeight="1" outlineLevel="1" collapsed="1" x14ac:dyDescent="0.2">
      <c r="A181" s="137"/>
      <c r="B181" s="69"/>
      <c r="C181" s="52"/>
      <c r="D181" s="60" t="s">
        <v>26</v>
      </c>
      <c r="E181" s="41"/>
      <c r="F181" s="173"/>
      <c r="G181" s="183">
        <v>1039000</v>
      </c>
      <c r="H181" s="206">
        <v>0</v>
      </c>
      <c r="I181" s="218">
        <f t="shared" ref="I181:I212" si="54">G181+H181</f>
        <v>1039000</v>
      </c>
      <c r="J181" s="83">
        <v>0</v>
      </c>
      <c r="K181" s="84">
        <v>0</v>
      </c>
      <c r="L181" s="83">
        <v>0</v>
      </c>
      <c r="M181" s="84">
        <v>0</v>
      </c>
      <c r="N181" s="83">
        <v>0</v>
      </c>
      <c r="O181" s="84">
        <v>0</v>
      </c>
      <c r="P181" s="83">
        <v>0</v>
      </c>
      <c r="Q181" s="84">
        <v>0</v>
      </c>
      <c r="R181" s="83">
        <v>1039000</v>
      </c>
      <c r="S181" s="84">
        <v>0</v>
      </c>
      <c r="T181" s="83">
        <v>0</v>
      </c>
      <c r="U181" s="86">
        <v>0</v>
      </c>
      <c r="V181" s="83">
        <v>0</v>
      </c>
      <c r="W181" s="84">
        <v>0</v>
      </c>
      <c r="X181" s="83">
        <f t="shared" si="52"/>
        <v>1039000</v>
      </c>
      <c r="Y181" s="84">
        <f t="shared" si="53"/>
        <v>0</v>
      </c>
      <c r="Z181" s="84">
        <f t="shared" si="34"/>
        <v>1039000</v>
      </c>
    </row>
    <row r="182" spans="1:26" ht="14.25" hidden="1" customHeight="1" outlineLevel="1" collapsed="1" x14ac:dyDescent="0.2">
      <c r="A182" s="137"/>
      <c r="B182" s="69"/>
      <c r="C182" s="52"/>
      <c r="D182" s="60" t="s">
        <v>27</v>
      </c>
      <c r="E182" s="41"/>
      <c r="F182" s="173"/>
      <c r="G182" s="183">
        <v>15000</v>
      </c>
      <c r="H182" s="206">
        <v>0</v>
      </c>
      <c r="I182" s="218">
        <f t="shared" si="54"/>
        <v>15000</v>
      </c>
      <c r="J182" s="83">
        <v>0</v>
      </c>
      <c r="K182" s="84">
        <v>0</v>
      </c>
      <c r="L182" s="83">
        <v>0</v>
      </c>
      <c r="M182" s="84">
        <v>0</v>
      </c>
      <c r="N182" s="83">
        <v>0</v>
      </c>
      <c r="O182" s="84">
        <v>0</v>
      </c>
      <c r="P182" s="83">
        <v>0</v>
      </c>
      <c r="Q182" s="84">
        <v>0</v>
      </c>
      <c r="R182" s="83">
        <v>15000</v>
      </c>
      <c r="S182" s="84">
        <v>0</v>
      </c>
      <c r="T182" s="83">
        <v>0</v>
      </c>
      <c r="U182" s="86">
        <v>0</v>
      </c>
      <c r="V182" s="83">
        <v>0</v>
      </c>
      <c r="W182" s="84">
        <v>0</v>
      </c>
      <c r="X182" s="83">
        <f>J182+L182+N182+P182+R182+T182+V182</f>
        <v>15000</v>
      </c>
      <c r="Y182" s="84">
        <f t="shared" si="53"/>
        <v>0</v>
      </c>
      <c r="Z182" s="84">
        <f t="shared" si="34"/>
        <v>15000</v>
      </c>
    </row>
    <row r="183" spans="1:26" ht="14.25" hidden="1" customHeight="1" outlineLevel="1" collapsed="1" x14ac:dyDescent="0.2">
      <c r="A183" s="137"/>
      <c r="B183" s="69"/>
      <c r="C183" s="52"/>
      <c r="D183" s="60" t="s">
        <v>28</v>
      </c>
      <c r="E183" s="41"/>
      <c r="F183" s="173"/>
      <c r="G183" s="183">
        <v>6000</v>
      </c>
      <c r="H183" s="206">
        <v>0</v>
      </c>
      <c r="I183" s="218">
        <f t="shared" si="54"/>
        <v>6000</v>
      </c>
      <c r="J183" s="83">
        <v>0</v>
      </c>
      <c r="K183" s="84">
        <v>0</v>
      </c>
      <c r="L183" s="83">
        <v>0</v>
      </c>
      <c r="M183" s="84">
        <v>0</v>
      </c>
      <c r="N183" s="83">
        <v>0</v>
      </c>
      <c r="O183" s="84">
        <v>0</v>
      </c>
      <c r="P183" s="83">
        <v>0</v>
      </c>
      <c r="Q183" s="84">
        <v>0</v>
      </c>
      <c r="R183" s="83">
        <v>6000</v>
      </c>
      <c r="S183" s="84">
        <v>0</v>
      </c>
      <c r="T183" s="83">
        <v>0</v>
      </c>
      <c r="U183" s="86">
        <v>0</v>
      </c>
      <c r="V183" s="83">
        <v>0</v>
      </c>
      <c r="W183" s="84">
        <v>0</v>
      </c>
      <c r="X183" s="83">
        <f t="shared" si="52"/>
        <v>6000</v>
      </c>
      <c r="Y183" s="84">
        <f t="shared" si="53"/>
        <v>0</v>
      </c>
      <c r="Z183" s="84">
        <f t="shared" si="34"/>
        <v>6000</v>
      </c>
    </row>
    <row r="184" spans="1:26" ht="14.25" hidden="1" customHeight="1" outlineLevel="1" collapsed="1" x14ac:dyDescent="0.2">
      <c r="A184" s="137"/>
      <c r="B184" s="69"/>
      <c r="C184" s="52"/>
      <c r="D184" s="60" t="s">
        <v>29</v>
      </c>
      <c r="E184" s="41"/>
      <c r="F184" s="173"/>
      <c r="G184" s="183">
        <v>30000</v>
      </c>
      <c r="H184" s="206">
        <v>0</v>
      </c>
      <c r="I184" s="218">
        <f t="shared" si="54"/>
        <v>30000</v>
      </c>
      <c r="J184" s="83">
        <v>0</v>
      </c>
      <c r="K184" s="84">
        <v>0</v>
      </c>
      <c r="L184" s="83">
        <v>0</v>
      </c>
      <c r="M184" s="84">
        <v>0</v>
      </c>
      <c r="N184" s="83">
        <v>0</v>
      </c>
      <c r="O184" s="84">
        <v>0</v>
      </c>
      <c r="P184" s="83">
        <v>0</v>
      </c>
      <c r="Q184" s="84">
        <v>0</v>
      </c>
      <c r="R184" s="83">
        <v>30000</v>
      </c>
      <c r="S184" s="84">
        <v>0</v>
      </c>
      <c r="T184" s="83">
        <v>0</v>
      </c>
      <c r="U184" s="86">
        <v>0</v>
      </c>
      <c r="V184" s="83">
        <v>0</v>
      </c>
      <c r="W184" s="84">
        <v>0</v>
      </c>
      <c r="X184" s="83">
        <f t="shared" si="52"/>
        <v>30000</v>
      </c>
      <c r="Y184" s="84">
        <f t="shared" si="53"/>
        <v>0</v>
      </c>
      <c r="Z184" s="84">
        <f t="shared" si="34"/>
        <v>30000</v>
      </c>
    </row>
    <row r="185" spans="1:26" ht="22.5" collapsed="1" x14ac:dyDescent="0.2">
      <c r="A185" s="137" t="s">
        <v>68</v>
      </c>
      <c r="B185" s="69" t="s">
        <v>30</v>
      </c>
      <c r="C185" s="52" t="s">
        <v>6</v>
      </c>
      <c r="D185" s="60" t="s">
        <v>80</v>
      </c>
      <c r="E185" s="42" t="s">
        <v>91</v>
      </c>
      <c r="F185" s="173" t="s">
        <v>55</v>
      </c>
      <c r="G185" s="26">
        <f>SUM(G186:G191)</f>
        <v>1170000</v>
      </c>
      <c r="H185" s="207">
        <f>SUM(H186:H191)</f>
        <v>0</v>
      </c>
      <c r="I185" s="224">
        <f t="shared" si="54"/>
        <v>1170000</v>
      </c>
      <c r="J185" s="83">
        <f>SUM(J186:J191)</f>
        <v>0</v>
      </c>
      <c r="K185" s="84">
        <f>SUM(K186:K191)</f>
        <v>0</v>
      </c>
      <c r="L185" s="83">
        <v>0</v>
      </c>
      <c r="M185" s="84">
        <v>0</v>
      </c>
      <c r="N185" s="83">
        <f>SUM(N186:N191)</f>
        <v>0</v>
      </c>
      <c r="O185" s="84">
        <f>SUM(O186:O191)</f>
        <v>0</v>
      </c>
      <c r="P185" s="83">
        <f t="shared" ref="P185:W185" si="55">SUM(P186:P191)</f>
        <v>0</v>
      </c>
      <c r="Q185" s="84">
        <f t="shared" si="55"/>
        <v>0</v>
      </c>
      <c r="R185" s="85">
        <f t="shared" si="55"/>
        <v>42000</v>
      </c>
      <c r="S185" s="84">
        <f t="shared" si="55"/>
        <v>0</v>
      </c>
      <c r="T185" s="83">
        <f t="shared" si="55"/>
        <v>1128000</v>
      </c>
      <c r="U185" s="86">
        <f t="shared" si="55"/>
        <v>0</v>
      </c>
      <c r="V185" s="83">
        <f t="shared" si="55"/>
        <v>0</v>
      </c>
      <c r="W185" s="84">
        <f t="shared" si="55"/>
        <v>0</v>
      </c>
      <c r="X185" s="83">
        <f>SUM(X186:X191)</f>
        <v>1170000</v>
      </c>
      <c r="Y185" s="84">
        <f>SUM(Y186:Y191)</f>
        <v>0</v>
      </c>
      <c r="Z185" s="88">
        <f t="shared" si="34"/>
        <v>1170000</v>
      </c>
    </row>
    <row r="186" spans="1:26" ht="14.25" hidden="1" customHeight="1" outlineLevel="1" collapsed="1" x14ac:dyDescent="0.2">
      <c r="A186" s="138"/>
      <c r="B186" s="69"/>
      <c r="C186" s="52"/>
      <c r="D186" s="61" t="s">
        <v>24</v>
      </c>
      <c r="E186" s="41"/>
      <c r="F186" s="173"/>
      <c r="G186" s="188">
        <v>2000</v>
      </c>
      <c r="H186" s="212">
        <v>0</v>
      </c>
      <c r="I186" s="225">
        <f t="shared" si="54"/>
        <v>2000</v>
      </c>
      <c r="J186" s="111">
        <v>0</v>
      </c>
      <c r="K186" s="112">
        <v>0</v>
      </c>
      <c r="L186" s="111">
        <v>0</v>
      </c>
      <c r="M186" s="112">
        <v>0</v>
      </c>
      <c r="N186" s="111">
        <v>0</v>
      </c>
      <c r="O186" s="112">
        <v>0</v>
      </c>
      <c r="P186" s="111">
        <v>0</v>
      </c>
      <c r="Q186" s="112">
        <v>0</v>
      </c>
      <c r="R186" s="111">
        <v>0</v>
      </c>
      <c r="S186" s="112">
        <v>0</v>
      </c>
      <c r="T186" s="113">
        <v>2000</v>
      </c>
      <c r="U186" s="114">
        <v>0</v>
      </c>
      <c r="V186" s="111">
        <v>0</v>
      </c>
      <c r="W186" s="112">
        <v>0</v>
      </c>
      <c r="X186" s="83">
        <f t="shared" si="35"/>
        <v>2000</v>
      </c>
      <c r="Y186" s="112">
        <f t="shared" si="35"/>
        <v>0</v>
      </c>
      <c r="Z186" s="112">
        <f t="shared" si="34"/>
        <v>2000</v>
      </c>
    </row>
    <row r="187" spans="1:26" ht="14.25" hidden="1" customHeight="1" outlineLevel="1" collapsed="1" x14ac:dyDescent="0.2">
      <c r="A187" s="138"/>
      <c r="B187" s="69"/>
      <c r="C187" s="52"/>
      <c r="D187" s="61" t="s">
        <v>25</v>
      </c>
      <c r="E187" s="41"/>
      <c r="F187" s="173"/>
      <c r="G187" s="188">
        <v>78000</v>
      </c>
      <c r="H187" s="212">
        <v>0</v>
      </c>
      <c r="I187" s="225">
        <f t="shared" si="54"/>
        <v>78000</v>
      </c>
      <c r="J187" s="111">
        <v>0</v>
      </c>
      <c r="K187" s="112">
        <v>0</v>
      </c>
      <c r="L187" s="111">
        <v>0</v>
      </c>
      <c r="M187" s="112">
        <v>0</v>
      </c>
      <c r="N187" s="111">
        <v>0</v>
      </c>
      <c r="O187" s="112">
        <v>0</v>
      </c>
      <c r="P187" s="111">
        <v>0</v>
      </c>
      <c r="Q187" s="112">
        <v>0</v>
      </c>
      <c r="R187" s="111">
        <v>42000</v>
      </c>
      <c r="S187" s="112">
        <v>0</v>
      </c>
      <c r="T187" s="113">
        <v>36000</v>
      </c>
      <c r="U187" s="114">
        <v>0</v>
      </c>
      <c r="V187" s="111">
        <v>0</v>
      </c>
      <c r="W187" s="112">
        <v>0</v>
      </c>
      <c r="X187" s="83">
        <f t="shared" si="35"/>
        <v>78000</v>
      </c>
      <c r="Y187" s="112">
        <f t="shared" si="35"/>
        <v>0</v>
      </c>
      <c r="Z187" s="112">
        <f t="shared" si="34"/>
        <v>78000</v>
      </c>
    </row>
    <row r="188" spans="1:26" ht="14.25" hidden="1" customHeight="1" outlineLevel="1" collapsed="1" x14ac:dyDescent="0.2">
      <c r="A188" s="138"/>
      <c r="B188" s="69"/>
      <c r="C188" s="52"/>
      <c r="D188" s="61" t="s">
        <v>26</v>
      </c>
      <c r="E188" s="41"/>
      <c r="F188" s="173"/>
      <c r="G188" s="188">
        <v>1039000</v>
      </c>
      <c r="H188" s="212">
        <v>0</v>
      </c>
      <c r="I188" s="225">
        <f t="shared" si="54"/>
        <v>1039000</v>
      </c>
      <c r="J188" s="111">
        <v>0</v>
      </c>
      <c r="K188" s="112">
        <v>0</v>
      </c>
      <c r="L188" s="111">
        <v>0</v>
      </c>
      <c r="M188" s="112">
        <v>0</v>
      </c>
      <c r="N188" s="111">
        <v>0</v>
      </c>
      <c r="O188" s="112">
        <v>0</v>
      </c>
      <c r="P188" s="111">
        <v>0</v>
      </c>
      <c r="Q188" s="112">
        <v>0</v>
      </c>
      <c r="R188" s="111">
        <v>0</v>
      </c>
      <c r="S188" s="112">
        <v>0</v>
      </c>
      <c r="T188" s="113">
        <v>1039000</v>
      </c>
      <c r="U188" s="114">
        <v>0</v>
      </c>
      <c r="V188" s="111">
        <v>0</v>
      </c>
      <c r="W188" s="112">
        <v>0</v>
      </c>
      <c r="X188" s="83">
        <f t="shared" si="35"/>
        <v>1039000</v>
      </c>
      <c r="Y188" s="112">
        <f t="shared" si="35"/>
        <v>0</v>
      </c>
      <c r="Z188" s="112">
        <f t="shared" si="34"/>
        <v>1039000</v>
      </c>
    </row>
    <row r="189" spans="1:26" ht="14.25" hidden="1" customHeight="1" outlineLevel="1" collapsed="1" x14ac:dyDescent="0.2">
      <c r="A189" s="138"/>
      <c r="B189" s="69"/>
      <c r="C189" s="52"/>
      <c r="D189" s="61" t="s">
        <v>27</v>
      </c>
      <c r="E189" s="41"/>
      <c r="F189" s="173"/>
      <c r="G189" s="188">
        <v>15000</v>
      </c>
      <c r="H189" s="212">
        <v>0</v>
      </c>
      <c r="I189" s="225">
        <f t="shared" si="54"/>
        <v>15000</v>
      </c>
      <c r="J189" s="111">
        <v>0</v>
      </c>
      <c r="K189" s="112">
        <v>0</v>
      </c>
      <c r="L189" s="111">
        <v>0</v>
      </c>
      <c r="M189" s="112">
        <v>0</v>
      </c>
      <c r="N189" s="111">
        <v>0</v>
      </c>
      <c r="O189" s="112">
        <v>0</v>
      </c>
      <c r="P189" s="111">
        <v>0</v>
      </c>
      <c r="Q189" s="112">
        <v>0</v>
      </c>
      <c r="R189" s="111">
        <v>0</v>
      </c>
      <c r="S189" s="112">
        <v>0</v>
      </c>
      <c r="T189" s="113">
        <v>15000</v>
      </c>
      <c r="U189" s="114">
        <v>0</v>
      </c>
      <c r="V189" s="111">
        <v>0</v>
      </c>
      <c r="W189" s="112">
        <v>0</v>
      </c>
      <c r="X189" s="83">
        <f>J189+L189+N189++P189+R189+T189+V189</f>
        <v>15000</v>
      </c>
      <c r="Y189" s="112">
        <f t="shared" si="35"/>
        <v>0</v>
      </c>
      <c r="Z189" s="112">
        <f t="shared" si="34"/>
        <v>15000</v>
      </c>
    </row>
    <row r="190" spans="1:26" ht="14.25" hidden="1" customHeight="1" outlineLevel="1" collapsed="1" x14ac:dyDescent="0.2">
      <c r="A190" s="138"/>
      <c r="B190" s="69"/>
      <c r="C190" s="52"/>
      <c r="D190" s="61" t="s">
        <v>28</v>
      </c>
      <c r="E190" s="41"/>
      <c r="F190" s="173"/>
      <c r="G190" s="188">
        <v>6000</v>
      </c>
      <c r="H190" s="212">
        <v>0</v>
      </c>
      <c r="I190" s="225">
        <f t="shared" si="54"/>
        <v>6000</v>
      </c>
      <c r="J190" s="111">
        <v>0</v>
      </c>
      <c r="K190" s="112">
        <v>0</v>
      </c>
      <c r="L190" s="111">
        <v>0</v>
      </c>
      <c r="M190" s="112">
        <v>0</v>
      </c>
      <c r="N190" s="111">
        <v>0</v>
      </c>
      <c r="O190" s="112">
        <v>0</v>
      </c>
      <c r="P190" s="111">
        <v>0</v>
      </c>
      <c r="Q190" s="112">
        <v>0</v>
      </c>
      <c r="R190" s="111">
        <v>0</v>
      </c>
      <c r="S190" s="112">
        <v>0</v>
      </c>
      <c r="T190" s="113">
        <v>6000</v>
      </c>
      <c r="U190" s="114">
        <v>0</v>
      </c>
      <c r="V190" s="111">
        <v>0</v>
      </c>
      <c r="W190" s="112">
        <v>0</v>
      </c>
      <c r="X190" s="83">
        <f t="shared" si="35"/>
        <v>6000</v>
      </c>
      <c r="Y190" s="112">
        <f t="shared" si="35"/>
        <v>0</v>
      </c>
      <c r="Z190" s="112">
        <f t="shared" si="34"/>
        <v>6000</v>
      </c>
    </row>
    <row r="191" spans="1:26" ht="14.25" hidden="1" customHeight="1" outlineLevel="1" collapsed="1" x14ac:dyDescent="0.2">
      <c r="A191" s="138"/>
      <c r="B191" s="69"/>
      <c r="C191" s="52"/>
      <c r="D191" s="61" t="s">
        <v>29</v>
      </c>
      <c r="E191" s="41"/>
      <c r="F191" s="173"/>
      <c r="G191" s="188">
        <v>30000</v>
      </c>
      <c r="H191" s="212">
        <v>0</v>
      </c>
      <c r="I191" s="225">
        <f t="shared" si="54"/>
        <v>30000</v>
      </c>
      <c r="J191" s="111">
        <v>0</v>
      </c>
      <c r="K191" s="112">
        <v>0</v>
      </c>
      <c r="L191" s="111">
        <v>0</v>
      </c>
      <c r="M191" s="112">
        <v>0</v>
      </c>
      <c r="N191" s="111">
        <v>0</v>
      </c>
      <c r="O191" s="112">
        <v>0</v>
      </c>
      <c r="P191" s="111">
        <v>0</v>
      </c>
      <c r="Q191" s="112">
        <v>0</v>
      </c>
      <c r="R191" s="111">
        <v>0</v>
      </c>
      <c r="S191" s="112">
        <v>0</v>
      </c>
      <c r="T191" s="113">
        <v>30000</v>
      </c>
      <c r="U191" s="114">
        <v>0</v>
      </c>
      <c r="V191" s="111">
        <v>0</v>
      </c>
      <c r="W191" s="112">
        <v>0</v>
      </c>
      <c r="X191" s="83">
        <f t="shared" ref="X191:Y219" si="56">J191+L191+N191++P191+R191+T191+V191</f>
        <v>30000</v>
      </c>
      <c r="Y191" s="112">
        <f t="shared" si="56"/>
        <v>0</v>
      </c>
      <c r="Z191" s="112">
        <f t="shared" si="34"/>
        <v>30000</v>
      </c>
    </row>
    <row r="192" spans="1:26" ht="22.5" collapsed="1" x14ac:dyDescent="0.2">
      <c r="A192" s="138" t="s">
        <v>68</v>
      </c>
      <c r="B192" s="69" t="s">
        <v>22</v>
      </c>
      <c r="C192" s="52" t="s">
        <v>81</v>
      </c>
      <c r="D192" s="192" t="s">
        <v>118</v>
      </c>
      <c r="E192" s="42" t="s">
        <v>91</v>
      </c>
      <c r="F192" s="173" t="s">
        <v>55</v>
      </c>
      <c r="G192" s="154">
        <f>SUM(G193:G198)</f>
        <v>1170000</v>
      </c>
      <c r="H192" s="207">
        <f>SUM(H193:H198)</f>
        <v>0</v>
      </c>
      <c r="I192" s="224">
        <f t="shared" si="54"/>
        <v>1170000</v>
      </c>
      <c r="J192" s="111">
        <f>SUM(J193:J198)</f>
        <v>0</v>
      </c>
      <c r="K192" s="112">
        <f>SUM(K193:K198)</f>
        <v>0</v>
      </c>
      <c r="L192" s="83">
        <v>0</v>
      </c>
      <c r="M192" s="84">
        <v>0</v>
      </c>
      <c r="N192" s="83">
        <f>SUM(N193:N198)</f>
        <v>0</v>
      </c>
      <c r="O192" s="84">
        <f>SUM(O193:O198)</f>
        <v>0</v>
      </c>
      <c r="P192" s="83">
        <f>SUM(P193:P198)</f>
        <v>0</v>
      </c>
      <c r="Q192" s="84">
        <f t="shared" ref="Q192" si="57">SUM(Q193:Q198)</f>
        <v>0</v>
      </c>
      <c r="R192" s="85">
        <f>SUM(R193:R198)</f>
        <v>0</v>
      </c>
      <c r="S192" s="84">
        <f t="shared" ref="S192:W192" si="58">SUM(S193:S198)</f>
        <v>0</v>
      </c>
      <c r="T192" s="83">
        <f t="shared" si="58"/>
        <v>42000</v>
      </c>
      <c r="U192" s="86">
        <f t="shared" si="58"/>
        <v>0</v>
      </c>
      <c r="V192" s="83">
        <f t="shared" si="58"/>
        <v>1128000</v>
      </c>
      <c r="W192" s="84">
        <f t="shared" si="58"/>
        <v>0</v>
      </c>
      <c r="X192" s="83">
        <f>SUM(X193:X198)</f>
        <v>1170000</v>
      </c>
      <c r="Y192" s="112">
        <f>SUM(Y193:Y198)</f>
        <v>0</v>
      </c>
      <c r="Z192" s="115">
        <f t="shared" ref="Z192:Z226" si="59">X192+Y192</f>
        <v>1170000</v>
      </c>
    </row>
    <row r="193" spans="1:26" ht="14.25" hidden="1" customHeight="1" outlineLevel="1" collapsed="1" x14ac:dyDescent="0.2">
      <c r="A193" s="138"/>
      <c r="B193" s="69"/>
      <c r="C193" s="52"/>
      <c r="D193" s="61" t="s">
        <v>24</v>
      </c>
      <c r="E193" s="41"/>
      <c r="F193" s="173"/>
      <c r="G193" s="188">
        <v>2000</v>
      </c>
      <c r="H193" s="212">
        <v>0</v>
      </c>
      <c r="I193" s="225">
        <f t="shared" si="54"/>
        <v>2000</v>
      </c>
      <c r="J193" s="111">
        <v>0</v>
      </c>
      <c r="K193" s="112">
        <v>0</v>
      </c>
      <c r="L193" s="111">
        <v>0</v>
      </c>
      <c r="M193" s="112">
        <v>0</v>
      </c>
      <c r="N193" s="111">
        <v>0</v>
      </c>
      <c r="O193" s="112">
        <v>0</v>
      </c>
      <c r="P193" s="111">
        <v>0</v>
      </c>
      <c r="Q193" s="112">
        <v>0</v>
      </c>
      <c r="R193" s="113">
        <v>0</v>
      </c>
      <c r="S193" s="112">
        <v>0</v>
      </c>
      <c r="T193" s="113">
        <v>0</v>
      </c>
      <c r="U193" s="114">
        <v>0</v>
      </c>
      <c r="V193" s="111">
        <v>2000</v>
      </c>
      <c r="W193" s="112">
        <v>0</v>
      </c>
      <c r="X193" s="83">
        <f t="shared" si="56"/>
        <v>2000</v>
      </c>
      <c r="Y193" s="112">
        <f t="shared" si="56"/>
        <v>0</v>
      </c>
      <c r="Z193" s="112">
        <f t="shared" si="59"/>
        <v>2000</v>
      </c>
    </row>
    <row r="194" spans="1:26" ht="14.25" hidden="1" customHeight="1" outlineLevel="1" collapsed="1" x14ac:dyDescent="0.2">
      <c r="A194" s="138"/>
      <c r="B194" s="69"/>
      <c r="C194" s="52"/>
      <c r="D194" s="61" t="s">
        <v>25</v>
      </c>
      <c r="E194" s="41"/>
      <c r="F194" s="173"/>
      <c r="G194" s="188">
        <v>78000</v>
      </c>
      <c r="H194" s="212">
        <v>0</v>
      </c>
      <c r="I194" s="225">
        <f t="shared" si="54"/>
        <v>78000</v>
      </c>
      <c r="J194" s="111">
        <v>0</v>
      </c>
      <c r="K194" s="112">
        <v>0</v>
      </c>
      <c r="L194" s="111">
        <v>0</v>
      </c>
      <c r="M194" s="112">
        <v>0</v>
      </c>
      <c r="N194" s="111">
        <v>0</v>
      </c>
      <c r="O194" s="112">
        <v>0</v>
      </c>
      <c r="P194" s="111">
        <v>0</v>
      </c>
      <c r="Q194" s="112">
        <v>0</v>
      </c>
      <c r="R194" s="113">
        <v>0</v>
      </c>
      <c r="S194" s="112">
        <v>0</v>
      </c>
      <c r="T194" s="113">
        <v>42000</v>
      </c>
      <c r="U194" s="114">
        <v>0</v>
      </c>
      <c r="V194" s="111">
        <v>36000</v>
      </c>
      <c r="W194" s="112">
        <v>0</v>
      </c>
      <c r="X194" s="83">
        <f t="shared" si="56"/>
        <v>78000</v>
      </c>
      <c r="Y194" s="112">
        <f t="shared" si="56"/>
        <v>0</v>
      </c>
      <c r="Z194" s="112">
        <f t="shared" si="59"/>
        <v>78000</v>
      </c>
    </row>
    <row r="195" spans="1:26" ht="14.25" hidden="1" customHeight="1" outlineLevel="1" collapsed="1" x14ac:dyDescent="0.2">
      <c r="A195" s="138"/>
      <c r="B195" s="69"/>
      <c r="C195" s="52"/>
      <c r="D195" s="61" t="s">
        <v>26</v>
      </c>
      <c r="E195" s="41"/>
      <c r="F195" s="173"/>
      <c r="G195" s="188">
        <v>1039000</v>
      </c>
      <c r="H195" s="212">
        <v>0</v>
      </c>
      <c r="I195" s="225">
        <f t="shared" si="54"/>
        <v>1039000</v>
      </c>
      <c r="J195" s="111">
        <v>0</v>
      </c>
      <c r="K195" s="112">
        <v>0</v>
      </c>
      <c r="L195" s="111">
        <v>0</v>
      </c>
      <c r="M195" s="112">
        <v>0</v>
      </c>
      <c r="N195" s="111">
        <v>0</v>
      </c>
      <c r="O195" s="112">
        <v>0</v>
      </c>
      <c r="P195" s="111">
        <v>0</v>
      </c>
      <c r="Q195" s="112">
        <v>0</v>
      </c>
      <c r="R195" s="113">
        <v>0</v>
      </c>
      <c r="S195" s="112">
        <v>0</v>
      </c>
      <c r="T195" s="113">
        <v>0</v>
      </c>
      <c r="U195" s="114">
        <v>0</v>
      </c>
      <c r="V195" s="111">
        <v>1039000</v>
      </c>
      <c r="W195" s="112">
        <v>0</v>
      </c>
      <c r="X195" s="83">
        <f>J195+L195+N195++P195+R195+T195+V195</f>
        <v>1039000</v>
      </c>
      <c r="Y195" s="112">
        <f t="shared" si="56"/>
        <v>0</v>
      </c>
      <c r="Z195" s="112">
        <f t="shared" si="59"/>
        <v>1039000</v>
      </c>
    </row>
    <row r="196" spans="1:26" ht="14.25" hidden="1" customHeight="1" outlineLevel="1" collapsed="1" x14ac:dyDescent="0.2">
      <c r="A196" s="138"/>
      <c r="B196" s="69"/>
      <c r="C196" s="52"/>
      <c r="D196" s="61" t="s">
        <v>27</v>
      </c>
      <c r="E196" s="41"/>
      <c r="F196" s="173"/>
      <c r="G196" s="188">
        <v>15000</v>
      </c>
      <c r="H196" s="212">
        <v>0</v>
      </c>
      <c r="I196" s="225">
        <f t="shared" si="54"/>
        <v>15000</v>
      </c>
      <c r="J196" s="111">
        <v>0</v>
      </c>
      <c r="K196" s="112">
        <v>0</v>
      </c>
      <c r="L196" s="111">
        <v>0</v>
      </c>
      <c r="M196" s="112">
        <v>0</v>
      </c>
      <c r="N196" s="111">
        <v>0</v>
      </c>
      <c r="O196" s="112">
        <v>0</v>
      </c>
      <c r="P196" s="111">
        <v>0</v>
      </c>
      <c r="Q196" s="112">
        <v>0</v>
      </c>
      <c r="R196" s="113">
        <v>0</v>
      </c>
      <c r="S196" s="112">
        <v>0</v>
      </c>
      <c r="T196" s="113">
        <v>0</v>
      </c>
      <c r="U196" s="114">
        <v>0</v>
      </c>
      <c r="V196" s="111">
        <v>15000</v>
      </c>
      <c r="W196" s="112">
        <v>0</v>
      </c>
      <c r="X196" s="83">
        <f t="shared" si="56"/>
        <v>15000</v>
      </c>
      <c r="Y196" s="112">
        <f t="shared" si="56"/>
        <v>0</v>
      </c>
      <c r="Z196" s="112">
        <f t="shared" si="59"/>
        <v>15000</v>
      </c>
    </row>
    <row r="197" spans="1:26" ht="14.25" hidden="1" customHeight="1" outlineLevel="1" collapsed="1" x14ac:dyDescent="0.2">
      <c r="A197" s="138"/>
      <c r="B197" s="69"/>
      <c r="C197" s="52"/>
      <c r="D197" s="61" t="s">
        <v>28</v>
      </c>
      <c r="E197" s="41"/>
      <c r="F197" s="173"/>
      <c r="G197" s="188">
        <v>6000</v>
      </c>
      <c r="H197" s="212">
        <v>0</v>
      </c>
      <c r="I197" s="225">
        <f t="shared" si="54"/>
        <v>6000</v>
      </c>
      <c r="J197" s="111">
        <v>0</v>
      </c>
      <c r="K197" s="112">
        <v>0</v>
      </c>
      <c r="L197" s="111">
        <v>0</v>
      </c>
      <c r="M197" s="112">
        <v>0</v>
      </c>
      <c r="N197" s="111">
        <v>0</v>
      </c>
      <c r="O197" s="112">
        <v>0</v>
      </c>
      <c r="P197" s="111">
        <v>0</v>
      </c>
      <c r="Q197" s="112">
        <v>0</v>
      </c>
      <c r="R197" s="113">
        <v>0</v>
      </c>
      <c r="S197" s="112">
        <v>0</v>
      </c>
      <c r="T197" s="113">
        <v>0</v>
      </c>
      <c r="U197" s="114">
        <v>0</v>
      </c>
      <c r="V197" s="111">
        <v>6000</v>
      </c>
      <c r="W197" s="112">
        <v>0</v>
      </c>
      <c r="X197" s="83">
        <f t="shared" si="56"/>
        <v>6000</v>
      </c>
      <c r="Y197" s="112">
        <f t="shared" si="56"/>
        <v>0</v>
      </c>
      <c r="Z197" s="112">
        <f t="shared" si="59"/>
        <v>6000</v>
      </c>
    </row>
    <row r="198" spans="1:26" ht="14.25" hidden="1" customHeight="1" outlineLevel="1" collapsed="1" x14ac:dyDescent="0.2">
      <c r="A198" s="138"/>
      <c r="B198" s="69"/>
      <c r="C198" s="52"/>
      <c r="D198" s="61" t="s">
        <v>29</v>
      </c>
      <c r="E198" s="41"/>
      <c r="F198" s="173"/>
      <c r="G198" s="188">
        <v>30000</v>
      </c>
      <c r="H198" s="212">
        <v>0</v>
      </c>
      <c r="I198" s="225">
        <f t="shared" si="54"/>
        <v>30000</v>
      </c>
      <c r="J198" s="111">
        <v>0</v>
      </c>
      <c r="K198" s="112">
        <v>0</v>
      </c>
      <c r="L198" s="111">
        <v>0</v>
      </c>
      <c r="M198" s="112">
        <v>0</v>
      </c>
      <c r="N198" s="111">
        <v>0</v>
      </c>
      <c r="O198" s="112">
        <v>0</v>
      </c>
      <c r="P198" s="111">
        <v>0</v>
      </c>
      <c r="Q198" s="112">
        <v>0</v>
      </c>
      <c r="R198" s="113">
        <v>0</v>
      </c>
      <c r="S198" s="112">
        <v>0</v>
      </c>
      <c r="T198" s="113">
        <v>0</v>
      </c>
      <c r="U198" s="114">
        <v>0</v>
      </c>
      <c r="V198" s="111">
        <v>30000</v>
      </c>
      <c r="W198" s="112">
        <v>0</v>
      </c>
      <c r="X198" s="83">
        <f t="shared" si="56"/>
        <v>30000</v>
      </c>
      <c r="Y198" s="112">
        <f t="shared" si="56"/>
        <v>0</v>
      </c>
      <c r="Z198" s="112">
        <f t="shared" si="59"/>
        <v>30000</v>
      </c>
    </row>
    <row r="199" spans="1:26" ht="15" collapsed="1" x14ac:dyDescent="0.2">
      <c r="A199" s="138" t="s">
        <v>68</v>
      </c>
      <c r="B199" s="69" t="s">
        <v>32</v>
      </c>
      <c r="C199" s="52" t="s">
        <v>8</v>
      </c>
      <c r="D199" s="193" t="s">
        <v>130</v>
      </c>
      <c r="E199" s="41" t="s">
        <v>10</v>
      </c>
      <c r="F199" s="173" t="s">
        <v>55</v>
      </c>
      <c r="G199" s="154">
        <f>SUM(G200:G201)</f>
        <v>212000</v>
      </c>
      <c r="H199" s="213">
        <f>SUM(H200:H201)</f>
        <v>0</v>
      </c>
      <c r="I199" s="224">
        <f t="shared" si="54"/>
        <v>212000</v>
      </c>
      <c r="J199" s="111">
        <f>J200+J201</f>
        <v>0</v>
      </c>
      <c r="K199" s="112">
        <f>K200+K201</f>
        <v>0</v>
      </c>
      <c r="L199" s="111">
        <f t="shared" ref="L199:W199" si="60">SUM(L200:L201)</f>
        <v>0</v>
      </c>
      <c r="M199" s="112">
        <f t="shared" si="60"/>
        <v>0</v>
      </c>
      <c r="N199" s="111">
        <f t="shared" si="60"/>
        <v>0</v>
      </c>
      <c r="O199" s="112">
        <f t="shared" si="60"/>
        <v>0</v>
      </c>
      <c r="P199" s="111">
        <f t="shared" si="60"/>
        <v>212000</v>
      </c>
      <c r="Q199" s="112">
        <f t="shared" si="60"/>
        <v>0</v>
      </c>
      <c r="R199" s="113">
        <f t="shared" si="60"/>
        <v>0</v>
      </c>
      <c r="S199" s="112">
        <f t="shared" si="60"/>
        <v>0</v>
      </c>
      <c r="T199" s="111">
        <f t="shared" si="60"/>
        <v>0</v>
      </c>
      <c r="U199" s="114">
        <f t="shared" si="60"/>
        <v>0</v>
      </c>
      <c r="V199" s="111">
        <f t="shared" si="60"/>
        <v>0</v>
      </c>
      <c r="W199" s="112">
        <f t="shared" si="60"/>
        <v>0</v>
      </c>
      <c r="X199" s="83">
        <f>SUM(X200:X201)</f>
        <v>212000</v>
      </c>
      <c r="Y199" s="112">
        <f>SUM(Y200:Y201)</f>
        <v>0</v>
      </c>
      <c r="Z199" s="115">
        <f t="shared" si="59"/>
        <v>212000</v>
      </c>
    </row>
    <row r="200" spans="1:26" ht="14.25" hidden="1" customHeight="1" outlineLevel="1" collapsed="1" x14ac:dyDescent="0.2">
      <c r="A200" s="138"/>
      <c r="B200" s="69"/>
      <c r="C200" s="52"/>
      <c r="D200" s="66" t="s">
        <v>24</v>
      </c>
      <c r="E200" s="41"/>
      <c r="F200" s="173"/>
      <c r="G200" s="188">
        <v>2000</v>
      </c>
      <c r="H200" s="212">
        <v>0</v>
      </c>
      <c r="I200" s="225">
        <f t="shared" si="54"/>
        <v>2000</v>
      </c>
      <c r="J200" s="111">
        <v>0</v>
      </c>
      <c r="K200" s="112">
        <v>0</v>
      </c>
      <c r="L200" s="111">
        <v>0</v>
      </c>
      <c r="M200" s="112">
        <v>0</v>
      </c>
      <c r="N200" s="111">
        <v>0</v>
      </c>
      <c r="O200" s="112">
        <v>0</v>
      </c>
      <c r="P200" s="111">
        <v>2000</v>
      </c>
      <c r="Q200" s="112">
        <v>0</v>
      </c>
      <c r="R200" s="113">
        <v>0</v>
      </c>
      <c r="S200" s="112">
        <v>0</v>
      </c>
      <c r="T200" s="111">
        <v>0</v>
      </c>
      <c r="U200" s="114">
        <v>0</v>
      </c>
      <c r="V200" s="111">
        <v>0</v>
      </c>
      <c r="W200" s="112">
        <v>0</v>
      </c>
      <c r="X200" s="83">
        <f>J200+L200+N200++P200+R200+T200+V200</f>
        <v>2000</v>
      </c>
      <c r="Y200" s="112">
        <f t="shared" si="56"/>
        <v>0</v>
      </c>
      <c r="Z200" s="112">
        <f t="shared" si="59"/>
        <v>2000</v>
      </c>
    </row>
    <row r="201" spans="1:26" ht="14.25" hidden="1" customHeight="1" outlineLevel="1" collapsed="1" x14ac:dyDescent="0.2">
      <c r="A201" s="138"/>
      <c r="B201" s="69"/>
      <c r="C201" s="52"/>
      <c r="D201" s="66" t="s">
        <v>25</v>
      </c>
      <c r="E201" s="41"/>
      <c r="F201" s="173"/>
      <c r="G201" s="188">
        <v>210000</v>
      </c>
      <c r="H201" s="212">
        <v>0</v>
      </c>
      <c r="I201" s="225">
        <f t="shared" si="54"/>
        <v>210000</v>
      </c>
      <c r="J201" s="111">
        <v>0</v>
      </c>
      <c r="K201" s="112">
        <v>0</v>
      </c>
      <c r="L201" s="111">
        <v>0</v>
      </c>
      <c r="M201" s="112">
        <v>0</v>
      </c>
      <c r="N201" s="111">
        <v>0</v>
      </c>
      <c r="O201" s="112">
        <v>0</v>
      </c>
      <c r="P201" s="111">
        <v>210000</v>
      </c>
      <c r="Q201" s="112">
        <v>0</v>
      </c>
      <c r="R201" s="113">
        <v>0</v>
      </c>
      <c r="S201" s="112">
        <v>0</v>
      </c>
      <c r="T201" s="111">
        <v>0</v>
      </c>
      <c r="U201" s="114">
        <v>0</v>
      </c>
      <c r="V201" s="111">
        <v>0</v>
      </c>
      <c r="W201" s="112">
        <v>0</v>
      </c>
      <c r="X201" s="83">
        <f>J201+L201+N201++P201+R201+T201+V201</f>
        <v>210000</v>
      </c>
      <c r="Y201" s="112">
        <f t="shared" si="56"/>
        <v>0</v>
      </c>
      <c r="Z201" s="112">
        <f t="shared" si="59"/>
        <v>210000</v>
      </c>
    </row>
    <row r="202" spans="1:26" ht="15" collapsed="1" x14ac:dyDescent="0.2">
      <c r="A202" s="138" t="s">
        <v>68</v>
      </c>
      <c r="B202" s="69" t="s">
        <v>32</v>
      </c>
      <c r="C202" s="52" t="s">
        <v>8</v>
      </c>
      <c r="D202" s="66" t="s">
        <v>98</v>
      </c>
      <c r="E202" s="41" t="s">
        <v>10</v>
      </c>
      <c r="F202" s="173" t="s">
        <v>55</v>
      </c>
      <c r="G202" s="154">
        <f>SUM(G203:G204)</f>
        <v>142000</v>
      </c>
      <c r="H202" s="213">
        <f>SUM(H203:H204)</f>
        <v>0</v>
      </c>
      <c r="I202" s="224">
        <f t="shared" si="54"/>
        <v>142000</v>
      </c>
      <c r="J202" s="111">
        <f>J203+J204</f>
        <v>0</v>
      </c>
      <c r="K202" s="112">
        <f>K203+K204</f>
        <v>0</v>
      </c>
      <c r="L202" s="111">
        <f t="shared" ref="L202:W202" si="61">SUM(L203:L204)</f>
        <v>0</v>
      </c>
      <c r="M202" s="112">
        <f t="shared" si="61"/>
        <v>0</v>
      </c>
      <c r="N202" s="111">
        <f t="shared" si="61"/>
        <v>0</v>
      </c>
      <c r="O202" s="112">
        <f t="shared" si="61"/>
        <v>0</v>
      </c>
      <c r="P202" s="83">
        <f t="shared" si="61"/>
        <v>0</v>
      </c>
      <c r="Q202" s="84">
        <f t="shared" si="61"/>
        <v>0</v>
      </c>
      <c r="R202" s="85">
        <f t="shared" si="61"/>
        <v>0</v>
      </c>
      <c r="S202" s="112">
        <f t="shared" si="61"/>
        <v>0</v>
      </c>
      <c r="T202" s="111">
        <f t="shared" si="61"/>
        <v>0</v>
      </c>
      <c r="U202" s="114">
        <f t="shared" si="61"/>
        <v>0</v>
      </c>
      <c r="V202" s="111">
        <f t="shared" si="61"/>
        <v>142000</v>
      </c>
      <c r="W202" s="112">
        <f t="shared" si="61"/>
        <v>0</v>
      </c>
      <c r="X202" s="83">
        <f>SUM(X203:X204)</f>
        <v>142000</v>
      </c>
      <c r="Y202" s="112">
        <f>SUM(Y203:Y204)</f>
        <v>0</v>
      </c>
      <c r="Z202" s="115">
        <f t="shared" si="59"/>
        <v>142000</v>
      </c>
    </row>
    <row r="203" spans="1:26" ht="14.25" hidden="1" customHeight="1" outlineLevel="1" collapsed="1" x14ac:dyDescent="0.2">
      <c r="A203" s="138"/>
      <c r="B203" s="69"/>
      <c r="C203" s="52"/>
      <c r="D203" s="66" t="s">
        <v>24</v>
      </c>
      <c r="E203" s="41"/>
      <c r="F203" s="173"/>
      <c r="G203" s="188">
        <v>2000</v>
      </c>
      <c r="H203" s="212">
        <v>0</v>
      </c>
      <c r="I203" s="225">
        <f t="shared" si="54"/>
        <v>2000</v>
      </c>
      <c r="J203" s="111">
        <v>0</v>
      </c>
      <c r="K203" s="112">
        <v>0</v>
      </c>
      <c r="L203" s="111">
        <v>0</v>
      </c>
      <c r="M203" s="112">
        <v>0</v>
      </c>
      <c r="N203" s="111">
        <v>0</v>
      </c>
      <c r="O203" s="112">
        <v>0</v>
      </c>
      <c r="P203" s="111">
        <v>0</v>
      </c>
      <c r="Q203" s="112">
        <v>0</v>
      </c>
      <c r="R203" s="113">
        <v>0</v>
      </c>
      <c r="S203" s="112">
        <v>0</v>
      </c>
      <c r="T203" s="111">
        <v>0</v>
      </c>
      <c r="U203" s="114">
        <v>0</v>
      </c>
      <c r="V203" s="111">
        <v>2000</v>
      </c>
      <c r="W203" s="112">
        <v>0</v>
      </c>
      <c r="X203" s="83">
        <f t="shared" si="56"/>
        <v>2000</v>
      </c>
      <c r="Y203" s="112">
        <f t="shared" si="56"/>
        <v>0</v>
      </c>
      <c r="Z203" s="112">
        <f t="shared" si="59"/>
        <v>2000</v>
      </c>
    </row>
    <row r="204" spans="1:26" ht="14.25" hidden="1" customHeight="1" outlineLevel="1" collapsed="1" x14ac:dyDescent="0.2">
      <c r="A204" s="138"/>
      <c r="B204" s="69"/>
      <c r="C204" s="52"/>
      <c r="D204" s="66" t="s">
        <v>25</v>
      </c>
      <c r="E204" s="41"/>
      <c r="F204" s="173"/>
      <c r="G204" s="188">
        <v>140000</v>
      </c>
      <c r="H204" s="212">
        <v>0</v>
      </c>
      <c r="I204" s="225">
        <f t="shared" si="54"/>
        <v>140000</v>
      </c>
      <c r="J204" s="111">
        <v>0</v>
      </c>
      <c r="K204" s="186">
        <v>0</v>
      </c>
      <c r="L204" s="111">
        <v>0</v>
      </c>
      <c r="M204" s="112">
        <v>0</v>
      </c>
      <c r="N204" s="111">
        <v>0</v>
      </c>
      <c r="O204" s="112">
        <v>0</v>
      </c>
      <c r="P204" s="111">
        <v>0</v>
      </c>
      <c r="Q204" s="112">
        <v>0</v>
      </c>
      <c r="R204" s="113">
        <v>0</v>
      </c>
      <c r="S204" s="112">
        <v>0</v>
      </c>
      <c r="T204" s="111">
        <v>0</v>
      </c>
      <c r="U204" s="114">
        <v>0</v>
      </c>
      <c r="V204" s="111">
        <v>140000</v>
      </c>
      <c r="W204" s="112">
        <v>0</v>
      </c>
      <c r="X204" s="83">
        <f t="shared" si="56"/>
        <v>140000</v>
      </c>
      <c r="Y204" s="112">
        <f t="shared" si="56"/>
        <v>0</v>
      </c>
      <c r="Z204" s="112">
        <f t="shared" si="59"/>
        <v>140000</v>
      </c>
    </row>
    <row r="205" spans="1:26" ht="15" collapsed="1" x14ac:dyDescent="0.2">
      <c r="A205" s="138" t="s">
        <v>68</v>
      </c>
      <c r="B205" s="69" t="s">
        <v>32</v>
      </c>
      <c r="C205" s="52" t="s">
        <v>8</v>
      </c>
      <c r="D205" s="193" t="s">
        <v>131</v>
      </c>
      <c r="E205" s="41" t="s">
        <v>10</v>
      </c>
      <c r="F205" s="173" t="s">
        <v>55</v>
      </c>
      <c r="G205" s="154">
        <f>SUM(G206:G207)</f>
        <v>212000</v>
      </c>
      <c r="H205" s="213">
        <f>SUM(H206:H207)</f>
        <v>0</v>
      </c>
      <c r="I205" s="224">
        <f t="shared" si="54"/>
        <v>212000</v>
      </c>
      <c r="J205" s="111">
        <f>J206+J207</f>
        <v>0</v>
      </c>
      <c r="K205" s="112">
        <f>K206+K207</f>
        <v>0</v>
      </c>
      <c r="L205" s="111">
        <f t="shared" ref="L205:W205" si="62">SUM(L206:L207)</f>
        <v>0</v>
      </c>
      <c r="M205" s="112">
        <f t="shared" si="62"/>
        <v>0</v>
      </c>
      <c r="N205" s="111">
        <f t="shared" si="62"/>
        <v>0</v>
      </c>
      <c r="O205" s="112">
        <f t="shared" si="62"/>
        <v>0</v>
      </c>
      <c r="P205" s="111">
        <f t="shared" si="62"/>
        <v>0</v>
      </c>
      <c r="Q205" s="112">
        <f t="shared" si="62"/>
        <v>0</v>
      </c>
      <c r="R205" s="113">
        <f t="shared" si="62"/>
        <v>0</v>
      </c>
      <c r="S205" s="112">
        <f t="shared" si="62"/>
        <v>0</v>
      </c>
      <c r="T205" s="111">
        <f t="shared" si="62"/>
        <v>0</v>
      </c>
      <c r="U205" s="114">
        <f t="shared" si="62"/>
        <v>0</v>
      </c>
      <c r="V205" s="111">
        <f t="shared" si="62"/>
        <v>212000</v>
      </c>
      <c r="W205" s="112">
        <f t="shared" si="62"/>
        <v>0</v>
      </c>
      <c r="X205" s="83">
        <f>SUM(X206:X207)</f>
        <v>212000</v>
      </c>
      <c r="Y205" s="112">
        <f>SUM(Y206:Y207)</f>
        <v>0</v>
      </c>
      <c r="Z205" s="115">
        <f t="shared" si="59"/>
        <v>212000</v>
      </c>
    </row>
    <row r="206" spans="1:26" ht="14.25" hidden="1" customHeight="1" outlineLevel="1" collapsed="1" x14ac:dyDescent="0.2">
      <c r="A206" s="138"/>
      <c r="B206" s="69"/>
      <c r="C206" s="52"/>
      <c r="D206" s="66" t="s">
        <v>24</v>
      </c>
      <c r="E206" s="41"/>
      <c r="F206" s="173"/>
      <c r="G206" s="188">
        <v>2000</v>
      </c>
      <c r="H206" s="212">
        <v>0</v>
      </c>
      <c r="I206" s="225">
        <f t="shared" si="54"/>
        <v>2000</v>
      </c>
      <c r="J206" s="111">
        <v>0</v>
      </c>
      <c r="K206" s="112">
        <v>0</v>
      </c>
      <c r="L206" s="111">
        <v>0</v>
      </c>
      <c r="M206" s="112">
        <v>0</v>
      </c>
      <c r="N206" s="111">
        <v>0</v>
      </c>
      <c r="O206" s="112">
        <v>0</v>
      </c>
      <c r="P206" s="111">
        <v>0</v>
      </c>
      <c r="Q206" s="112">
        <v>0</v>
      </c>
      <c r="R206" s="113">
        <v>0</v>
      </c>
      <c r="S206" s="112">
        <v>0</v>
      </c>
      <c r="T206" s="111">
        <v>0</v>
      </c>
      <c r="U206" s="114">
        <v>0</v>
      </c>
      <c r="V206" s="111">
        <v>2000</v>
      </c>
      <c r="W206" s="112">
        <v>0</v>
      </c>
      <c r="X206" s="83">
        <f t="shared" si="56"/>
        <v>2000</v>
      </c>
      <c r="Y206" s="112">
        <f t="shared" si="56"/>
        <v>0</v>
      </c>
      <c r="Z206" s="112">
        <f t="shared" si="59"/>
        <v>2000</v>
      </c>
    </row>
    <row r="207" spans="1:26" ht="14.25" hidden="1" customHeight="1" outlineLevel="1" collapsed="1" x14ac:dyDescent="0.2">
      <c r="A207" s="138"/>
      <c r="B207" s="69"/>
      <c r="C207" s="52"/>
      <c r="D207" s="66" t="s">
        <v>25</v>
      </c>
      <c r="E207" s="41"/>
      <c r="F207" s="173"/>
      <c r="G207" s="188">
        <v>210000</v>
      </c>
      <c r="H207" s="212">
        <v>0</v>
      </c>
      <c r="I207" s="225">
        <f t="shared" si="54"/>
        <v>210000</v>
      </c>
      <c r="J207" s="111">
        <v>0</v>
      </c>
      <c r="K207" s="112">
        <v>0</v>
      </c>
      <c r="L207" s="111">
        <v>0</v>
      </c>
      <c r="M207" s="112">
        <v>0</v>
      </c>
      <c r="N207" s="111">
        <v>0</v>
      </c>
      <c r="O207" s="112">
        <v>0</v>
      </c>
      <c r="P207" s="111">
        <v>0</v>
      </c>
      <c r="Q207" s="112">
        <v>0</v>
      </c>
      <c r="R207" s="113">
        <v>0</v>
      </c>
      <c r="S207" s="112">
        <v>0</v>
      </c>
      <c r="T207" s="111">
        <v>0</v>
      </c>
      <c r="U207" s="114">
        <v>0</v>
      </c>
      <c r="V207" s="111">
        <v>210000</v>
      </c>
      <c r="W207" s="112">
        <v>0</v>
      </c>
      <c r="X207" s="83">
        <f t="shared" si="56"/>
        <v>210000</v>
      </c>
      <c r="Y207" s="112">
        <f t="shared" si="56"/>
        <v>0</v>
      </c>
      <c r="Z207" s="112">
        <f t="shared" si="59"/>
        <v>210000</v>
      </c>
    </row>
    <row r="208" spans="1:26" ht="15" collapsed="1" x14ac:dyDescent="0.2">
      <c r="A208" s="138" t="s">
        <v>68</v>
      </c>
      <c r="B208" s="69" t="s">
        <v>32</v>
      </c>
      <c r="C208" s="52" t="s">
        <v>8</v>
      </c>
      <c r="D208" s="198" t="s">
        <v>87</v>
      </c>
      <c r="E208" s="41" t="s">
        <v>10</v>
      </c>
      <c r="F208" s="173" t="s">
        <v>0</v>
      </c>
      <c r="G208" s="154">
        <f>SUM(G209:G210)</f>
        <v>0</v>
      </c>
      <c r="H208" s="213">
        <f>SUM(H209:H210)</f>
        <v>102500</v>
      </c>
      <c r="I208" s="224">
        <f t="shared" si="54"/>
        <v>102500</v>
      </c>
      <c r="J208" s="111">
        <f>J209+J210</f>
        <v>0</v>
      </c>
      <c r="K208" s="112">
        <f>K209+K210</f>
        <v>0</v>
      </c>
      <c r="L208" s="111">
        <f t="shared" ref="L208:W208" si="63">SUM(L209:L210)</f>
        <v>0</v>
      </c>
      <c r="M208" s="112">
        <f t="shared" si="63"/>
        <v>0</v>
      </c>
      <c r="N208" s="111">
        <f t="shared" si="63"/>
        <v>0</v>
      </c>
      <c r="O208" s="112">
        <f t="shared" si="63"/>
        <v>0</v>
      </c>
      <c r="P208" s="116">
        <f t="shared" si="63"/>
        <v>0</v>
      </c>
      <c r="Q208" s="112">
        <f t="shared" si="63"/>
        <v>102500</v>
      </c>
      <c r="R208" s="113">
        <f t="shared" si="63"/>
        <v>0</v>
      </c>
      <c r="S208" s="112">
        <f>SUM(S209:S210)</f>
        <v>0</v>
      </c>
      <c r="T208" s="111">
        <f>SUM(T209:T210)</f>
        <v>0</v>
      </c>
      <c r="U208" s="114">
        <f t="shared" si="63"/>
        <v>0</v>
      </c>
      <c r="V208" s="111">
        <f t="shared" si="63"/>
        <v>0</v>
      </c>
      <c r="W208" s="112">
        <f t="shared" si="63"/>
        <v>0</v>
      </c>
      <c r="X208" s="83">
        <f>SUM(X209:X210)</f>
        <v>0</v>
      </c>
      <c r="Y208" s="112">
        <f>SUM(Y209:Y210)</f>
        <v>102500</v>
      </c>
      <c r="Z208" s="115">
        <f t="shared" si="59"/>
        <v>102500</v>
      </c>
    </row>
    <row r="209" spans="1:83" ht="14.25" hidden="1" customHeight="1" outlineLevel="1" collapsed="1" x14ac:dyDescent="0.2">
      <c r="A209" s="138"/>
      <c r="B209" s="69"/>
      <c r="C209" s="52"/>
      <c r="D209" s="66" t="s">
        <v>24</v>
      </c>
      <c r="E209" s="41"/>
      <c r="F209" s="173" t="s">
        <v>0</v>
      </c>
      <c r="G209" s="188">
        <v>0</v>
      </c>
      <c r="H209" s="212">
        <v>2000</v>
      </c>
      <c r="I209" s="225">
        <f t="shared" si="54"/>
        <v>2000</v>
      </c>
      <c r="J209" s="111">
        <v>0</v>
      </c>
      <c r="K209" s="112">
        <v>0</v>
      </c>
      <c r="L209" s="111">
        <v>0</v>
      </c>
      <c r="M209" s="112">
        <v>0</v>
      </c>
      <c r="N209" s="111">
        <v>0</v>
      </c>
      <c r="O209" s="112">
        <v>0</v>
      </c>
      <c r="P209" s="116">
        <v>0</v>
      </c>
      <c r="Q209" s="112">
        <v>2000</v>
      </c>
      <c r="R209" s="113">
        <v>0</v>
      </c>
      <c r="S209" s="112">
        <v>0</v>
      </c>
      <c r="T209" s="111">
        <v>0</v>
      </c>
      <c r="U209" s="114">
        <v>0</v>
      </c>
      <c r="V209" s="111">
        <v>0</v>
      </c>
      <c r="W209" s="112">
        <v>0</v>
      </c>
      <c r="X209" s="83">
        <f t="shared" si="56"/>
        <v>0</v>
      </c>
      <c r="Y209" s="112">
        <f t="shared" si="56"/>
        <v>2000</v>
      </c>
      <c r="Z209" s="112">
        <f t="shared" si="59"/>
        <v>2000</v>
      </c>
    </row>
    <row r="210" spans="1:83" ht="14.25" hidden="1" customHeight="1" outlineLevel="1" collapsed="1" x14ac:dyDescent="0.2">
      <c r="A210" s="138"/>
      <c r="B210" s="69"/>
      <c r="C210" s="52"/>
      <c r="D210" s="66" t="s">
        <v>25</v>
      </c>
      <c r="E210" s="41"/>
      <c r="F210" s="173" t="s">
        <v>0</v>
      </c>
      <c r="G210" s="188">
        <v>0</v>
      </c>
      <c r="H210" s="212">
        <v>100500</v>
      </c>
      <c r="I210" s="225">
        <f t="shared" si="54"/>
        <v>100500</v>
      </c>
      <c r="J210" s="116">
        <v>0</v>
      </c>
      <c r="K210" s="112">
        <v>0</v>
      </c>
      <c r="L210" s="111">
        <v>0</v>
      </c>
      <c r="M210" s="112">
        <v>0</v>
      </c>
      <c r="N210" s="111">
        <v>0</v>
      </c>
      <c r="O210" s="112">
        <v>0</v>
      </c>
      <c r="P210" s="116">
        <v>0</v>
      </c>
      <c r="Q210" s="112">
        <v>100500</v>
      </c>
      <c r="R210" s="113">
        <v>0</v>
      </c>
      <c r="S210" s="112">
        <v>0</v>
      </c>
      <c r="T210" s="111">
        <v>0</v>
      </c>
      <c r="U210" s="114">
        <v>0</v>
      </c>
      <c r="V210" s="111">
        <v>0</v>
      </c>
      <c r="W210" s="112">
        <v>0</v>
      </c>
      <c r="X210" s="83">
        <f t="shared" si="56"/>
        <v>0</v>
      </c>
      <c r="Y210" s="112">
        <f t="shared" si="56"/>
        <v>100500</v>
      </c>
      <c r="Z210" s="112">
        <f t="shared" si="59"/>
        <v>100500</v>
      </c>
    </row>
    <row r="211" spans="1:83" ht="15" collapsed="1" x14ac:dyDescent="0.2">
      <c r="A211" s="137" t="s">
        <v>68</v>
      </c>
      <c r="B211" s="69" t="s">
        <v>32</v>
      </c>
      <c r="C211" s="52" t="s">
        <v>8</v>
      </c>
      <c r="D211" s="147" t="s">
        <v>87</v>
      </c>
      <c r="E211" s="41" t="s">
        <v>23</v>
      </c>
      <c r="F211" s="173" t="s">
        <v>55</v>
      </c>
      <c r="G211" s="154">
        <f>SUM(G212:G217)</f>
        <v>3832000</v>
      </c>
      <c r="H211" s="213">
        <f>SUM(H212:H217)</f>
        <v>0</v>
      </c>
      <c r="I211" s="224">
        <f t="shared" si="54"/>
        <v>3832000</v>
      </c>
      <c r="J211" s="116">
        <f>SUM(J212:J217)</f>
        <v>0</v>
      </c>
      <c r="K211" s="112">
        <f>SUM(K212:K217)</f>
        <v>0</v>
      </c>
      <c r="L211" s="111">
        <f t="shared" ref="L211:Q211" si="64">SUM(L212:L217)</f>
        <v>0</v>
      </c>
      <c r="M211" s="112">
        <f t="shared" si="64"/>
        <v>0</v>
      </c>
      <c r="N211" s="111">
        <f t="shared" si="64"/>
        <v>0</v>
      </c>
      <c r="O211" s="112">
        <f t="shared" si="64"/>
        <v>0</v>
      </c>
      <c r="P211" s="111">
        <f t="shared" si="64"/>
        <v>0</v>
      </c>
      <c r="Q211" s="112">
        <f t="shared" si="64"/>
        <v>0</v>
      </c>
      <c r="R211" s="113">
        <f>SUM(R212:R217)</f>
        <v>105000</v>
      </c>
      <c r="S211" s="112">
        <v>0</v>
      </c>
      <c r="T211" s="111">
        <f>SUM(T212:T217)</f>
        <v>2811800</v>
      </c>
      <c r="U211" s="114">
        <v>0</v>
      </c>
      <c r="V211" s="111">
        <f>SUM(V212:V217)</f>
        <v>915200</v>
      </c>
      <c r="W211" s="112">
        <v>0</v>
      </c>
      <c r="X211" s="83">
        <f>SUM(X212:X217)</f>
        <v>3832000</v>
      </c>
      <c r="Y211" s="112">
        <f>SUM(Y212:Y217)</f>
        <v>0</v>
      </c>
      <c r="Z211" s="115">
        <f t="shared" si="59"/>
        <v>3832000</v>
      </c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</row>
    <row r="212" spans="1:83" ht="14.25" hidden="1" customHeight="1" outlineLevel="1" collapsed="1" x14ac:dyDescent="0.2">
      <c r="A212" s="138"/>
      <c r="B212" s="69"/>
      <c r="C212" s="52"/>
      <c r="D212" s="66" t="s">
        <v>24</v>
      </c>
      <c r="E212" s="41"/>
      <c r="F212" s="173" t="s">
        <v>55</v>
      </c>
      <c r="G212" s="188">
        <v>2000</v>
      </c>
      <c r="H212" s="212">
        <v>0</v>
      </c>
      <c r="I212" s="225">
        <f t="shared" si="54"/>
        <v>2000</v>
      </c>
      <c r="J212" s="116">
        <v>0</v>
      </c>
      <c r="K212" s="112">
        <v>0</v>
      </c>
      <c r="L212" s="111"/>
      <c r="M212" s="112"/>
      <c r="N212" s="111"/>
      <c r="O212" s="112"/>
      <c r="P212" s="111"/>
      <c r="Q212" s="112"/>
      <c r="R212" s="113">
        <v>2000</v>
      </c>
      <c r="S212" s="112"/>
      <c r="T212" s="111">
        <v>0</v>
      </c>
      <c r="U212" s="114">
        <v>0</v>
      </c>
      <c r="V212" s="111">
        <v>0</v>
      </c>
      <c r="W212" s="112">
        <v>0</v>
      </c>
      <c r="X212" s="117">
        <f t="shared" si="56"/>
        <v>2000</v>
      </c>
      <c r="Y212" s="112">
        <f t="shared" si="56"/>
        <v>0</v>
      </c>
      <c r="Z212" s="112">
        <f t="shared" si="59"/>
        <v>2000</v>
      </c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</row>
    <row r="213" spans="1:83" ht="14.25" hidden="1" customHeight="1" outlineLevel="1" collapsed="1" x14ac:dyDescent="0.2">
      <c r="A213" s="138"/>
      <c r="B213" s="69"/>
      <c r="C213" s="52"/>
      <c r="D213" s="66" t="s">
        <v>25</v>
      </c>
      <c r="E213" s="41"/>
      <c r="F213" s="173" t="s">
        <v>55</v>
      </c>
      <c r="G213" s="188">
        <v>165800</v>
      </c>
      <c r="H213" s="212">
        <v>0</v>
      </c>
      <c r="I213" s="225">
        <f t="shared" ref="I213:I219" si="65">G213+H213</f>
        <v>165800</v>
      </c>
      <c r="J213" s="116">
        <v>0</v>
      </c>
      <c r="K213" s="112">
        <v>0</v>
      </c>
      <c r="L213" s="111"/>
      <c r="M213" s="112"/>
      <c r="N213" s="111"/>
      <c r="O213" s="112"/>
      <c r="P213" s="111"/>
      <c r="Q213" s="112"/>
      <c r="R213" s="113">
        <v>5000</v>
      </c>
      <c r="S213" s="112"/>
      <c r="T213" s="111">
        <v>83000</v>
      </c>
      <c r="U213" s="114">
        <v>0</v>
      </c>
      <c r="V213" s="111">
        <v>77800</v>
      </c>
      <c r="W213" s="112">
        <v>0</v>
      </c>
      <c r="X213" s="111">
        <f t="shared" si="56"/>
        <v>165800</v>
      </c>
      <c r="Y213" s="112">
        <f t="shared" si="56"/>
        <v>0</v>
      </c>
      <c r="Z213" s="112">
        <f t="shared" si="59"/>
        <v>165800</v>
      </c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</row>
    <row r="214" spans="1:83" ht="14.25" hidden="1" customHeight="1" outlineLevel="1" collapsed="1" x14ac:dyDescent="0.2">
      <c r="A214" s="138"/>
      <c r="B214" s="69"/>
      <c r="C214" s="52"/>
      <c r="D214" s="66" t="s">
        <v>26</v>
      </c>
      <c r="E214" s="41"/>
      <c r="F214" s="173" t="s">
        <v>55</v>
      </c>
      <c r="G214" s="188">
        <v>3135000</v>
      </c>
      <c r="H214" s="212">
        <v>0</v>
      </c>
      <c r="I214" s="225">
        <f t="shared" si="65"/>
        <v>3135000</v>
      </c>
      <c r="J214" s="116">
        <v>0</v>
      </c>
      <c r="K214" s="112">
        <v>0</v>
      </c>
      <c r="L214" s="111"/>
      <c r="M214" s="112"/>
      <c r="N214" s="111"/>
      <c r="O214" s="112"/>
      <c r="P214" s="111"/>
      <c r="Q214" s="112"/>
      <c r="R214" s="113">
        <v>94000</v>
      </c>
      <c r="S214" s="112"/>
      <c r="T214" s="111">
        <v>2428800</v>
      </c>
      <c r="U214" s="114">
        <v>0</v>
      </c>
      <c r="V214" s="111">
        <v>612200</v>
      </c>
      <c r="W214" s="112">
        <v>0</v>
      </c>
      <c r="X214" s="111">
        <f t="shared" si="56"/>
        <v>3135000</v>
      </c>
      <c r="Y214" s="112">
        <f t="shared" si="56"/>
        <v>0</v>
      </c>
      <c r="Z214" s="112">
        <f t="shared" si="59"/>
        <v>3135000</v>
      </c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</row>
    <row r="215" spans="1:83" ht="14.25" hidden="1" customHeight="1" outlineLevel="1" collapsed="1" x14ac:dyDescent="0.2">
      <c r="A215" s="138"/>
      <c r="B215" s="69"/>
      <c r="C215" s="52"/>
      <c r="D215" s="66" t="s">
        <v>27</v>
      </c>
      <c r="E215" s="41"/>
      <c r="F215" s="178" t="s">
        <v>55</v>
      </c>
      <c r="G215" s="188">
        <f>34200+115000</f>
        <v>149200</v>
      </c>
      <c r="H215" s="212">
        <v>0</v>
      </c>
      <c r="I215" s="225">
        <f t="shared" si="65"/>
        <v>149200</v>
      </c>
      <c r="J215" s="116">
        <v>0</v>
      </c>
      <c r="K215" s="112">
        <v>0</v>
      </c>
      <c r="L215" s="111"/>
      <c r="M215" s="112"/>
      <c r="N215" s="111"/>
      <c r="O215" s="112"/>
      <c r="P215" s="111"/>
      <c r="Q215" s="112"/>
      <c r="R215" s="113"/>
      <c r="S215" s="112"/>
      <c r="T215" s="111">
        <v>100000</v>
      </c>
      <c r="U215" s="114">
        <v>0</v>
      </c>
      <c r="V215" s="111">
        <v>49200</v>
      </c>
      <c r="W215" s="112">
        <v>0</v>
      </c>
      <c r="X215" s="111">
        <f>J215+L215+N215++P215+R215+T215+V215</f>
        <v>149200</v>
      </c>
      <c r="Y215" s="112">
        <f t="shared" si="56"/>
        <v>0</v>
      </c>
      <c r="Z215" s="112">
        <f t="shared" si="59"/>
        <v>149200</v>
      </c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</row>
    <row r="216" spans="1:83" ht="14.25" hidden="1" customHeight="1" outlineLevel="1" collapsed="1" x14ac:dyDescent="0.2">
      <c r="A216" s="145"/>
      <c r="B216" s="70"/>
      <c r="C216" s="53"/>
      <c r="D216" s="68" t="s">
        <v>28</v>
      </c>
      <c r="E216" s="43"/>
      <c r="F216" s="173" t="s">
        <v>55</v>
      </c>
      <c r="G216" s="189">
        <v>350000</v>
      </c>
      <c r="H216" s="214">
        <v>0</v>
      </c>
      <c r="I216" s="226">
        <f t="shared" si="65"/>
        <v>350000</v>
      </c>
      <c r="J216" s="190">
        <v>0</v>
      </c>
      <c r="K216" s="112">
        <v>0</v>
      </c>
      <c r="L216" s="118"/>
      <c r="M216" s="119"/>
      <c r="N216" s="118"/>
      <c r="O216" s="119"/>
      <c r="P216" s="118"/>
      <c r="Q216" s="119"/>
      <c r="R216" s="120">
        <v>0</v>
      </c>
      <c r="S216" s="119"/>
      <c r="T216" s="118">
        <v>200000</v>
      </c>
      <c r="U216" s="121">
        <v>0</v>
      </c>
      <c r="V216" s="118">
        <v>150000</v>
      </c>
      <c r="W216" s="119">
        <v>0</v>
      </c>
      <c r="X216" s="118">
        <f t="shared" si="56"/>
        <v>350000</v>
      </c>
      <c r="Y216" s="119">
        <f t="shared" si="56"/>
        <v>0</v>
      </c>
      <c r="Z216" s="119">
        <f t="shared" si="59"/>
        <v>350000</v>
      </c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</row>
    <row r="217" spans="1:83" s="1" customFormat="1" ht="14.25" hidden="1" customHeight="1" outlineLevel="1" collapsed="1" x14ac:dyDescent="0.2">
      <c r="A217" s="138"/>
      <c r="B217" s="69"/>
      <c r="C217" s="52"/>
      <c r="D217" s="66" t="s">
        <v>29</v>
      </c>
      <c r="E217" s="49"/>
      <c r="F217" s="179" t="s">
        <v>55</v>
      </c>
      <c r="G217" s="188">
        <v>30000</v>
      </c>
      <c r="H217" s="212">
        <v>0</v>
      </c>
      <c r="I217" s="225">
        <f t="shared" si="65"/>
        <v>30000</v>
      </c>
      <c r="J217" s="116">
        <v>0</v>
      </c>
      <c r="K217" s="112">
        <v>0</v>
      </c>
      <c r="L217" s="111"/>
      <c r="M217" s="112"/>
      <c r="N217" s="111"/>
      <c r="O217" s="112"/>
      <c r="P217" s="111"/>
      <c r="Q217" s="112"/>
      <c r="R217" s="113">
        <v>4000</v>
      </c>
      <c r="S217" s="112"/>
      <c r="T217" s="113">
        <v>0</v>
      </c>
      <c r="U217" s="114">
        <v>0</v>
      </c>
      <c r="V217" s="111">
        <v>26000</v>
      </c>
      <c r="W217" s="112">
        <v>0</v>
      </c>
      <c r="X217" s="113">
        <f t="shared" si="56"/>
        <v>30000</v>
      </c>
      <c r="Y217" s="112">
        <f t="shared" si="56"/>
        <v>0</v>
      </c>
      <c r="Z217" s="112">
        <f t="shared" si="59"/>
        <v>30000</v>
      </c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148"/>
    </row>
    <row r="218" spans="1:83" s="1" customFormat="1" ht="38.25" collapsed="1" x14ac:dyDescent="0.2">
      <c r="A218" s="137" t="s">
        <v>68</v>
      </c>
      <c r="B218" s="69" t="s">
        <v>99</v>
      </c>
      <c r="C218" s="52" t="s">
        <v>99</v>
      </c>
      <c r="D218" s="60" t="s">
        <v>94</v>
      </c>
      <c r="E218" s="49" t="s">
        <v>23</v>
      </c>
      <c r="F218" s="179" t="s">
        <v>62</v>
      </c>
      <c r="G218" s="26">
        <f>G219</f>
        <v>0</v>
      </c>
      <c r="H218" s="207">
        <f>H219</f>
        <v>241130</v>
      </c>
      <c r="I218" s="219">
        <f t="shared" si="65"/>
        <v>241130</v>
      </c>
      <c r="J218" s="83">
        <f>J219</f>
        <v>0</v>
      </c>
      <c r="K218" s="84">
        <f>K219</f>
        <v>0</v>
      </c>
      <c r="L218" s="83">
        <f t="shared" ref="L218:W218" si="66">SUM(L219:L219)</f>
        <v>0</v>
      </c>
      <c r="M218" s="84">
        <f t="shared" si="66"/>
        <v>0</v>
      </c>
      <c r="N218" s="83">
        <f t="shared" si="66"/>
        <v>0</v>
      </c>
      <c r="O218" s="84">
        <f t="shared" si="66"/>
        <v>241130</v>
      </c>
      <c r="P218" s="83">
        <f t="shared" si="66"/>
        <v>0</v>
      </c>
      <c r="Q218" s="84">
        <f t="shared" si="66"/>
        <v>0</v>
      </c>
      <c r="R218" s="85">
        <f t="shared" si="66"/>
        <v>0</v>
      </c>
      <c r="S218" s="84">
        <f t="shared" si="66"/>
        <v>0</v>
      </c>
      <c r="T218" s="85">
        <f t="shared" si="66"/>
        <v>0</v>
      </c>
      <c r="U218" s="86">
        <f t="shared" si="66"/>
        <v>0</v>
      </c>
      <c r="V218" s="83">
        <f t="shared" si="66"/>
        <v>0</v>
      </c>
      <c r="W218" s="84">
        <f t="shared" si="66"/>
        <v>0</v>
      </c>
      <c r="X218" s="85">
        <f>SUM(X219)</f>
        <v>0</v>
      </c>
      <c r="Y218" s="84">
        <f>SUM(Y219)</f>
        <v>241130</v>
      </c>
      <c r="Z218" s="88">
        <f>X218+Y218</f>
        <v>241130</v>
      </c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148"/>
    </row>
    <row r="219" spans="1:83" ht="22.5" hidden="1" customHeight="1" outlineLevel="1" x14ac:dyDescent="0.2">
      <c r="A219" s="138"/>
      <c r="B219" s="69"/>
      <c r="C219" s="52"/>
      <c r="D219" s="67" t="s">
        <v>71</v>
      </c>
      <c r="E219" s="41"/>
      <c r="F219" s="173" t="s">
        <v>0</v>
      </c>
      <c r="G219" s="183">
        <v>0</v>
      </c>
      <c r="H219" s="206">
        <f>171000+70130</f>
        <v>241130</v>
      </c>
      <c r="I219" s="218">
        <f t="shared" si="65"/>
        <v>241130</v>
      </c>
      <c r="J219" s="83">
        <v>0</v>
      </c>
      <c r="K219" s="84">
        <v>0</v>
      </c>
      <c r="L219" s="83">
        <v>0</v>
      </c>
      <c r="M219" s="84">
        <v>0</v>
      </c>
      <c r="N219" s="83">
        <v>0</v>
      </c>
      <c r="O219" s="84">
        <v>241130</v>
      </c>
      <c r="P219" s="83">
        <v>0</v>
      </c>
      <c r="Q219" s="84">
        <v>0</v>
      </c>
      <c r="R219" s="85">
        <v>0</v>
      </c>
      <c r="S219" s="84">
        <v>0</v>
      </c>
      <c r="T219" s="83">
        <v>0</v>
      </c>
      <c r="U219" s="86">
        <v>0</v>
      </c>
      <c r="V219" s="83">
        <v>0</v>
      </c>
      <c r="W219" s="84">
        <v>0</v>
      </c>
      <c r="X219" s="83">
        <f t="shared" si="56"/>
        <v>0</v>
      </c>
      <c r="Y219" s="84">
        <f t="shared" si="56"/>
        <v>241130</v>
      </c>
      <c r="Z219" s="84">
        <f t="shared" ref="Z219" si="67">X219+Y219</f>
        <v>241130</v>
      </c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</row>
    <row r="220" spans="1:83" s="1" customFormat="1" ht="25.5" collapsed="1" x14ac:dyDescent="0.2">
      <c r="A220" s="137" t="s">
        <v>15</v>
      </c>
      <c r="B220" s="69" t="s">
        <v>99</v>
      </c>
      <c r="C220" s="52" t="s">
        <v>99</v>
      </c>
      <c r="D220" s="203" t="s">
        <v>101</v>
      </c>
      <c r="E220" s="49" t="s">
        <v>23</v>
      </c>
      <c r="F220" s="179" t="s">
        <v>55</v>
      </c>
      <c r="G220" s="26">
        <f>SUM(G221:G228)</f>
        <v>7449443</v>
      </c>
      <c r="H220" s="207">
        <f>SUM(H221:H227)</f>
        <v>0</v>
      </c>
      <c r="I220" s="219">
        <f>SUM(I221:I228)</f>
        <v>7449443</v>
      </c>
      <c r="J220" s="83">
        <f>J221+J222+J223+J224+J225+J226</f>
        <v>0</v>
      </c>
      <c r="K220" s="84">
        <f>K221+K222+K223+K224+K225+K226</f>
        <v>0</v>
      </c>
      <c r="L220" s="83">
        <f>SUM(L221:L228)</f>
        <v>896537</v>
      </c>
      <c r="M220" s="84">
        <f t="shared" ref="M220:W220" si="68">SUM(M221:M227)</f>
        <v>0</v>
      </c>
      <c r="N220" s="83">
        <f t="shared" si="68"/>
        <v>0</v>
      </c>
      <c r="O220" s="84">
        <f t="shared" si="68"/>
        <v>0</v>
      </c>
      <c r="P220" s="83">
        <f t="shared" si="68"/>
        <v>0</v>
      </c>
      <c r="Q220" s="84">
        <f t="shared" si="68"/>
        <v>0</v>
      </c>
      <c r="R220" s="85">
        <f t="shared" si="68"/>
        <v>0</v>
      </c>
      <c r="S220" s="84">
        <f t="shared" si="68"/>
        <v>0</v>
      </c>
      <c r="T220" s="85">
        <f t="shared" si="68"/>
        <v>0</v>
      </c>
      <c r="U220" s="86">
        <f t="shared" si="68"/>
        <v>0</v>
      </c>
      <c r="V220" s="83">
        <f t="shared" si="68"/>
        <v>0</v>
      </c>
      <c r="W220" s="84">
        <f t="shared" si="68"/>
        <v>0</v>
      </c>
      <c r="X220" s="85">
        <f>G220</f>
        <v>7449443</v>
      </c>
      <c r="Y220" s="84">
        <v>0</v>
      </c>
      <c r="Z220" s="88">
        <f>X220+Y220</f>
        <v>7449443</v>
      </c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148"/>
    </row>
    <row r="221" spans="1:83" s="6" customFormat="1" ht="43.5" hidden="1" customHeight="1" outlineLevel="1" x14ac:dyDescent="0.2">
      <c r="A221" s="139">
        <v>40019741</v>
      </c>
      <c r="B221" s="71"/>
      <c r="C221" s="54"/>
      <c r="D221" s="151" t="s">
        <v>111</v>
      </c>
      <c r="E221" s="50" t="s">
        <v>134</v>
      </c>
      <c r="F221" s="180" t="s">
        <v>55</v>
      </c>
      <c r="G221" s="3">
        <v>150275</v>
      </c>
      <c r="H221" s="210">
        <v>0</v>
      </c>
      <c r="I221" s="222">
        <f t="shared" ref="I221:I230" si="69">G221+H221</f>
        <v>150275</v>
      </c>
      <c r="J221" s="110">
        <v>0</v>
      </c>
      <c r="K221" s="101">
        <v>0</v>
      </c>
      <c r="L221" s="110">
        <f>I221</f>
        <v>150275</v>
      </c>
      <c r="M221" s="101">
        <v>0</v>
      </c>
      <c r="N221" s="110">
        <v>0</v>
      </c>
      <c r="O221" s="101">
        <v>0</v>
      </c>
      <c r="P221" s="110">
        <v>0</v>
      </c>
      <c r="Q221" s="101">
        <v>0</v>
      </c>
      <c r="R221" s="110">
        <v>0</v>
      </c>
      <c r="S221" s="101">
        <v>0</v>
      </c>
      <c r="T221" s="110">
        <v>0</v>
      </c>
      <c r="U221" s="105">
        <v>0</v>
      </c>
      <c r="V221" s="102">
        <v>0</v>
      </c>
      <c r="W221" s="101">
        <v>0</v>
      </c>
      <c r="X221" s="110">
        <v>0</v>
      </c>
      <c r="Y221" s="101">
        <f t="shared" ref="X221:Y230" si="70">K221+M221+O221++Q221+S221+U221+W221</f>
        <v>0</v>
      </c>
      <c r="Z221" s="101">
        <f t="shared" si="59"/>
        <v>0</v>
      </c>
    </row>
    <row r="222" spans="1:83" s="6" customFormat="1" ht="30" hidden="1" customHeight="1" outlineLevel="1" x14ac:dyDescent="0.2">
      <c r="A222" s="139">
        <v>40021312</v>
      </c>
      <c r="B222" s="71"/>
      <c r="C222" s="54"/>
      <c r="D222" s="151" t="s">
        <v>112</v>
      </c>
      <c r="E222" s="50" t="s">
        <v>134</v>
      </c>
      <c r="F222" s="179" t="s">
        <v>55</v>
      </c>
      <c r="G222" s="3">
        <v>420879</v>
      </c>
      <c r="H222" s="210">
        <v>0</v>
      </c>
      <c r="I222" s="222">
        <f t="shared" si="69"/>
        <v>420879</v>
      </c>
      <c r="J222" s="110">
        <v>0</v>
      </c>
      <c r="K222" s="101">
        <v>0</v>
      </c>
      <c r="L222" s="110">
        <f t="shared" ref="L222:L226" si="71">I222</f>
        <v>420879</v>
      </c>
      <c r="M222" s="101">
        <v>0</v>
      </c>
      <c r="N222" s="110">
        <v>0</v>
      </c>
      <c r="O222" s="101">
        <v>0</v>
      </c>
      <c r="P222" s="110">
        <v>0</v>
      </c>
      <c r="Q222" s="101">
        <v>0</v>
      </c>
      <c r="R222" s="110">
        <v>0</v>
      </c>
      <c r="S222" s="101">
        <v>0</v>
      </c>
      <c r="T222" s="110">
        <v>0</v>
      </c>
      <c r="U222" s="105">
        <v>0</v>
      </c>
      <c r="V222" s="102">
        <v>0</v>
      </c>
      <c r="W222" s="101">
        <v>0</v>
      </c>
      <c r="X222" s="110">
        <v>0</v>
      </c>
      <c r="Y222" s="101">
        <f t="shared" si="70"/>
        <v>0</v>
      </c>
      <c r="Z222" s="101">
        <f t="shared" si="59"/>
        <v>0</v>
      </c>
    </row>
    <row r="223" spans="1:83" s="6" customFormat="1" ht="58.5" hidden="1" customHeight="1" outlineLevel="1" x14ac:dyDescent="0.2">
      <c r="A223" s="139">
        <v>40019766</v>
      </c>
      <c r="B223" s="71"/>
      <c r="C223" s="54"/>
      <c r="D223" s="151" t="s">
        <v>113</v>
      </c>
      <c r="E223" s="50" t="s">
        <v>134</v>
      </c>
      <c r="F223" s="179" t="s">
        <v>55</v>
      </c>
      <c r="G223" s="3">
        <v>7140</v>
      </c>
      <c r="H223" s="210">
        <v>0</v>
      </c>
      <c r="I223" s="222">
        <f t="shared" si="69"/>
        <v>7140</v>
      </c>
      <c r="J223" s="110">
        <v>0</v>
      </c>
      <c r="K223" s="101">
        <v>0</v>
      </c>
      <c r="L223" s="102">
        <f t="shared" si="71"/>
        <v>7140</v>
      </c>
      <c r="M223" s="101">
        <v>0</v>
      </c>
      <c r="N223" s="110">
        <v>0</v>
      </c>
      <c r="O223" s="101">
        <v>0</v>
      </c>
      <c r="P223" s="102">
        <v>0</v>
      </c>
      <c r="Q223" s="101">
        <v>0</v>
      </c>
      <c r="R223" s="102">
        <v>0</v>
      </c>
      <c r="S223" s="101">
        <v>0</v>
      </c>
      <c r="T223" s="102">
        <v>0</v>
      </c>
      <c r="U223" s="105">
        <v>0</v>
      </c>
      <c r="V223" s="102">
        <v>0</v>
      </c>
      <c r="W223" s="101">
        <v>0</v>
      </c>
      <c r="X223" s="110">
        <v>0</v>
      </c>
      <c r="Y223" s="101">
        <f t="shared" si="70"/>
        <v>0</v>
      </c>
      <c r="Z223" s="101">
        <f t="shared" si="59"/>
        <v>0</v>
      </c>
    </row>
    <row r="224" spans="1:83" ht="15.75" hidden="1" customHeight="1" outlineLevel="1" x14ac:dyDescent="0.2">
      <c r="A224" s="144" t="s">
        <v>68</v>
      </c>
      <c r="B224" s="71"/>
      <c r="C224" s="54"/>
      <c r="D224" s="151" t="s">
        <v>114</v>
      </c>
      <c r="E224" s="44" t="s">
        <v>134</v>
      </c>
      <c r="F224" s="179" t="s">
        <v>55</v>
      </c>
      <c r="G224" s="3">
        <v>303990</v>
      </c>
      <c r="H224" s="210">
        <v>0</v>
      </c>
      <c r="I224" s="222">
        <f t="shared" si="69"/>
        <v>303990</v>
      </c>
      <c r="J224" s="110">
        <v>0</v>
      </c>
      <c r="K224" s="101">
        <v>0</v>
      </c>
      <c r="L224" s="102">
        <f t="shared" si="71"/>
        <v>303990</v>
      </c>
      <c r="M224" s="101">
        <v>0</v>
      </c>
      <c r="N224" s="110">
        <v>0</v>
      </c>
      <c r="O224" s="101">
        <v>0</v>
      </c>
      <c r="P224" s="102">
        <v>0</v>
      </c>
      <c r="Q224" s="101">
        <v>0</v>
      </c>
      <c r="R224" s="102">
        <v>0</v>
      </c>
      <c r="S224" s="101">
        <v>0</v>
      </c>
      <c r="T224" s="102">
        <v>0</v>
      </c>
      <c r="U224" s="105">
        <v>0</v>
      </c>
      <c r="V224" s="102">
        <v>0</v>
      </c>
      <c r="W224" s="101">
        <v>0</v>
      </c>
      <c r="X224" s="102">
        <v>0</v>
      </c>
      <c r="Y224" s="101">
        <f t="shared" si="70"/>
        <v>0</v>
      </c>
      <c r="Z224" s="101">
        <f t="shared" si="59"/>
        <v>0</v>
      </c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</row>
    <row r="225" spans="1:82" ht="29.25" hidden="1" customHeight="1" outlineLevel="1" x14ac:dyDescent="0.2">
      <c r="A225" s="144">
        <v>40029917</v>
      </c>
      <c r="B225" s="71"/>
      <c r="C225" s="54"/>
      <c r="D225" s="151" t="s">
        <v>115</v>
      </c>
      <c r="E225" s="44" t="s">
        <v>134</v>
      </c>
      <c r="F225" s="181" t="s">
        <v>55</v>
      </c>
      <c r="G225" s="3">
        <v>4284</v>
      </c>
      <c r="H225" s="210">
        <v>0</v>
      </c>
      <c r="I225" s="222">
        <f t="shared" si="69"/>
        <v>4284</v>
      </c>
      <c r="J225" s="110">
        <v>0</v>
      </c>
      <c r="K225" s="101">
        <v>0</v>
      </c>
      <c r="L225" s="102">
        <f>I225</f>
        <v>4284</v>
      </c>
      <c r="M225" s="101">
        <v>0</v>
      </c>
      <c r="N225" s="110">
        <v>0</v>
      </c>
      <c r="O225" s="101">
        <v>0</v>
      </c>
      <c r="P225" s="102">
        <v>0</v>
      </c>
      <c r="Q225" s="101">
        <v>0</v>
      </c>
      <c r="R225" s="102">
        <v>0</v>
      </c>
      <c r="S225" s="101">
        <v>0</v>
      </c>
      <c r="T225" s="102">
        <v>0</v>
      </c>
      <c r="U225" s="105">
        <v>0</v>
      </c>
      <c r="V225" s="102">
        <v>0</v>
      </c>
      <c r="W225" s="101">
        <v>0</v>
      </c>
      <c r="X225" s="110">
        <v>0</v>
      </c>
      <c r="Y225" s="101">
        <f t="shared" si="70"/>
        <v>0</v>
      </c>
      <c r="Z225" s="101">
        <f t="shared" si="59"/>
        <v>0</v>
      </c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</row>
    <row r="226" spans="1:82" ht="43.5" hidden="1" customHeight="1" outlineLevel="1" x14ac:dyDescent="0.2">
      <c r="A226" s="144">
        <v>40029884</v>
      </c>
      <c r="B226" s="71"/>
      <c r="C226" s="54"/>
      <c r="D226" s="151" t="s">
        <v>116</v>
      </c>
      <c r="E226" s="44" t="s">
        <v>134</v>
      </c>
      <c r="F226" s="181" t="s">
        <v>55</v>
      </c>
      <c r="G226" s="3">
        <v>9969</v>
      </c>
      <c r="H226" s="210"/>
      <c r="I226" s="222">
        <f t="shared" si="69"/>
        <v>9969</v>
      </c>
      <c r="J226" s="110">
        <v>0</v>
      </c>
      <c r="K226" s="101">
        <v>0</v>
      </c>
      <c r="L226" s="102">
        <f t="shared" si="71"/>
        <v>9969</v>
      </c>
      <c r="M226" s="101">
        <v>0</v>
      </c>
      <c r="N226" s="110">
        <v>0</v>
      </c>
      <c r="O226" s="101">
        <v>0</v>
      </c>
      <c r="P226" s="102">
        <v>0</v>
      </c>
      <c r="Q226" s="101">
        <v>0</v>
      </c>
      <c r="R226" s="102">
        <v>0</v>
      </c>
      <c r="S226" s="101">
        <v>0</v>
      </c>
      <c r="T226" s="102">
        <v>0</v>
      </c>
      <c r="U226" s="105">
        <v>0</v>
      </c>
      <c r="V226" s="102">
        <v>0</v>
      </c>
      <c r="W226" s="101">
        <v>0</v>
      </c>
      <c r="X226" s="110">
        <v>0</v>
      </c>
      <c r="Y226" s="101">
        <f t="shared" si="70"/>
        <v>0</v>
      </c>
      <c r="Z226" s="101">
        <f t="shared" si="59"/>
        <v>0</v>
      </c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</row>
    <row r="227" spans="1:82" ht="43.5" hidden="1" customHeight="1" outlineLevel="1" x14ac:dyDescent="0.2">
      <c r="A227" s="146" t="s">
        <v>68</v>
      </c>
      <c r="B227" s="73"/>
      <c r="C227" s="58"/>
      <c r="D227" s="152" t="s">
        <v>100</v>
      </c>
      <c r="E227" s="51"/>
      <c r="F227" s="181" t="s">
        <v>55</v>
      </c>
      <c r="G227" s="37">
        <v>2248000</v>
      </c>
      <c r="H227" s="215"/>
      <c r="I227" s="227">
        <f t="shared" si="69"/>
        <v>2248000</v>
      </c>
      <c r="J227" s="124"/>
      <c r="K227" s="84"/>
      <c r="L227" s="122">
        <v>0</v>
      </c>
      <c r="M227" s="123">
        <v>0</v>
      </c>
      <c r="N227" s="124">
        <v>0</v>
      </c>
      <c r="O227" s="123">
        <v>0</v>
      </c>
      <c r="P227" s="122">
        <v>0</v>
      </c>
      <c r="Q227" s="123">
        <v>0</v>
      </c>
      <c r="R227" s="122">
        <v>0</v>
      </c>
      <c r="S227" s="123">
        <v>0</v>
      </c>
      <c r="T227" s="122">
        <v>0</v>
      </c>
      <c r="U227" s="125">
        <v>0</v>
      </c>
      <c r="V227" s="122">
        <v>0</v>
      </c>
      <c r="W227" s="123">
        <v>0</v>
      </c>
      <c r="X227" s="83">
        <v>0</v>
      </c>
      <c r="Y227" s="84">
        <v>0</v>
      </c>
      <c r="Z227" s="126">
        <v>0</v>
      </c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</row>
    <row r="228" spans="1:82" ht="29.25" hidden="1" customHeight="1" outlineLevel="1" x14ac:dyDescent="0.2">
      <c r="A228" s="145" t="s">
        <v>68</v>
      </c>
      <c r="B228" s="70"/>
      <c r="C228" s="53"/>
      <c r="D228" s="153" t="s">
        <v>102</v>
      </c>
      <c r="E228" s="43"/>
      <c r="F228" s="175" t="s">
        <v>55</v>
      </c>
      <c r="G228" s="32">
        <v>4304906</v>
      </c>
      <c r="H228" s="208"/>
      <c r="I228" s="220">
        <f t="shared" si="69"/>
        <v>4304906</v>
      </c>
      <c r="J228" s="96"/>
      <c r="K228" s="123"/>
      <c r="L228" s="96">
        <v>0</v>
      </c>
      <c r="M228" s="95">
        <v>0</v>
      </c>
      <c r="N228" s="96">
        <v>0</v>
      </c>
      <c r="O228" s="95">
        <v>0</v>
      </c>
      <c r="P228" s="96">
        <v>0</v>
      </c>
      <c r="Q228" s="95">
        <v>0</v>
      </c>
      <c r="R228" s="96">
        <v>0</v>
      </c>
      <c r="S228" s="95">
        <v>0</v>
      </c>
      <c r="T228" s="96">
        <v>0</v>
      </c>
      <c r="U228" s="95">
        <v>0</v>
      </c>
      <c r="V228" s="96">
        <v>0</v>
      </c>
      <c r="W228" s="95">
        <v>0</v>
      </c>
      <c r="X228" s="96">
        <v>0</v>
      </c>
      <c r="Y228" s="95">
        <v>0</v>
      </c>
      <c r="Z228" s="123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</row>
    <row r="229" spans="1:82" ht="23.25" customHeight="1" collapsed="1" x14ac:dyDescent="0.2">
      <c r="A229" s="137" t="s">
        <v>68</v>
      </c>
      <c r="B229" s="69" t="s">
        <v>99</v>
      </c>
      <c r="C229" s="52" t="s">
        <v>99</v>
      </c>
      <c r="D229" s="67" t="s">
        <v>97</v>
      </c>
      <c r="E229" s="41" t="s">
        <v>23</v>
      </c>
      <c r="F229" s="173" t="s">
        <v>55</v>
      </c>
      <c r="G229" s="26">
        <v>175093.86499999999</v>
      </c>
      <c r="H229" s="207">
        <v>0</v>
      </c>
      <c r="I229" s="219">
        <f t="shared" si="69"/>
        <v>175093.86499999999</v>
      </c>
      <c r="J229" s="83">
        <v>175094</v>
      </c>
      <c r="K229" s="84">
        <v>0</v>
      </c>
      <c r="L229" s="100">
        <v>0</v>
      </c>
      <c r="M229" s="84">
        <v>0</v>
      </c>
      <c r="N229" s="100">
        <v>0</v>
      </c>
      <c r="O229" s="84">
        <v>0</v>
      </c>
      <c r="P229" s="100">
        <v>0</v>
      </c>
      <c r="Q229" s="84">
        <v>0</v>
      </c>
      <c r="R229" s="100">
        <v>0</v>
      </c>
      <c r="S229" s="84">
        <v>0</v>
      </c>
      <c r="T229" s="100">
        <v>0</v>
      </c>
      <c r="U229" s="84">
        <v>0</v>
      </c>
      <c r="V229" s="100">
        <v>0</v>
      </c>
      <c r="W229" s="84">
        <v>0</v>
      </c>
      <c r="X229" s="85">
        <f t="shared" si="70"/>
        <v>175094</v>
      </c>
      <c r="Y229" s="84">
        <f t="shared" si="70"/>
        <v>0</v>
      </c>
      <c r="Z229" s="88">
        <f>X229+Y229</f>
        <v>175094</v>
      </c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</row>
    <row r="230" spans="1:82" ht="26.25" collapsed="1" thickBot="1" x14ac:dyDescent="0.25">
      <c r="A230" s="143" t="s">
        <v>68</v>
      </c>
      <c r="B230" s="72" t="s">
        <v>99</v>
      </c>
      <c r="C230" s="57" t="s">
        <v>99</v>
      </c>
      <c r="D230" s="194" t="s">
        <v>132</v>
      </c>
      <c r="E230" s="47" t="s">
        <v>23</v>
      </c>
      <c r="F230" s="182" t="s">
        <v>55</v>
      </c>
      <c r="G230" s="161">
        <v>430921</v>
      </c>
      <c r="H230" s="216">
        <v>0</v>
      </c>
      <c r="I230" s="228">
        <f t="shared" si="69"/>
        <v>430921</v>
      </c>
      <c r="J230" s="195">
        <v>417823</v>
      </c>
      <c r="K230" s="108">
        <v>0</v>
      </c>
      <c r="L230" s="127">
        <v>13098</v>
      </c>
      <c r="M230" s="108">
        <v>0</v>
      </c>
      <c r="N230" s="127">
        <v>0</v>
      </c>
      <c r="O230" s="108">
        <v>0</v>
      </c>
      <c r="P230" s="127">
        <v>0</v>
      </c>
      <c r="Q230" s="108">
        <v>0</v>
      </c>
      <c r="R230" s="127">
        <v>0</v>
      </c>
      <c r="S230" s="108">
        <v>0</v>
      </c>
      <c r="T230" s="127">
        <v>0</v>
      </c>
      <c r="U230" s="108">
        <v>0</v>
      </c>
      <c r="V230" s="127">
        <v>0</v>
      </c>
      <c r="W230" s="108">
        <v>0</v>
      </c>
      <c r="X230" s="109">
        <f t="shared" si="70"/>
        <v>430921</v>
      </c>
      <c r="Y230" s="108">
        <f t="shared" si="70"/>
        <v>0</v>
      </c>
      <c r="Z230" s="128">
        <f>X230+Y230</f>
        <v>430921</v>
      </c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</row>
    <row r="231" spans="1:82" s="5" customFormat="1" ht="24" customHeight="1" thickBot="1" x14ac:dyDescent="0.25">
      <c r="A231" s="230"/>
      <c r="B231" s="230"/>
      <c r="C231" s="230"/>
      <c r="D231" s="230"/>
      <c r="E231" s="230"/>
      <c r="F231" s="34"/>
      <c r="G231" s="36">
        <f>G6+G13+G20+G27+G34+G41+G48+G49+G50+G57+G65+G67+G74+G76+G83+G117+G124+G131+G135+G142+G144+G148+G150+G157+G159+G166+G169+G171+G178+G185+G192+G199+G202+G205+G208+G211+G220+G218+G229+G230</f>
        <v>107869705.86499999</v>
      </c>
      <c r="H231" s="36">
        <f>H6+H13+H20+H27+H34+H41+H48+H49+H50+H57+H65+H67+H74+H76+H83+H117+H124+H131+H135+H142+H144+H148+H150+H157+H159+H166+H169+H171+H178+H185+H192+H199+H202+H205+H208+H211+H220+H218+H229+H230</f>
        <v>67528176</v>
      </c>
      <c r="I231" s="155">
        <f>I6+I13+I20+I27+I34+I41+I48+I49+I50+I57+I65+I67+I74+I76+I83+I117+I124+I131+I135+I142+I144+I148+I150+I157+I159+I166+I169+I171+I178+I185+I192+I199+I202+I205+I208+I211+I220+I218+I229+I230</f>
        <v>175397881.86500001</v>
      </c>
      <c r="J231" s="36">
        <f>J6+J13+J20+J27+J34+J41+J48+J49+J50+J57+J65+J67+J74+J76+J83+J117+J124+J131+J135+J142+J144+J148+J150+J157+J159+J166+J169+J171+J178+J185+J192+J199+J202+J205+J208+J211+J220+J218</f>
        <v>617538</v>
      </c>
      <c r="K231" s="36">
        <f>K6+K13+K20+K27+K34+K41+K48+K49+K50+K57+K65+K67+K74+K76+K83+K117+K124+K131+K135+K142+K144+K148+K150+K157+K159+K166+K169+K171+K178+K185+K192+K199+K202+K205+K208+K211+K220+K218</f>
        <v>188142</v>
      </c>
      <c r="L231" s="129">
        <f t="shared" ref="L231:Z231" si="72">L6+L13+L20+L27+L34+L41+L48+L49+L50+L57+L65+L67+L74+L76+L83+L117+L124+L131+L135+L142+L144+L148+L150+L157+L159+L166+L169+L171+L178+L185+L192+L199+L202+L205+L208+L211+L220+L218+L229+L230</f>
        <v>2965718</v>
      </c>
      <c r="M231" s="129">
        <f t="shared" si="72"/>
        <v>2957793</v>
      </c>
      <c r="N231" s="129">
        <f t="shared" si="72"/>
        <v>3041338</v>
      </c>
      <c r="O231" s="129">
        <f t="shared" si="72"/>
        <v>25201431</v>
      </c>
      <c r="P231" s="129">
        <f t="shared" si="72"/>
        <v>6166921</v>
      </c>
      <c r="Q231" s="129">
        <f t="shared" si="72"/>
        <v>29345080</v>
      </c>
      <c r="R231" s="129">
        <f t="shared" si="72"/>
        <v>26463418</v>
      </c>
      <c r="S231" s="129">
        <f t="shared" si="72"/>
        <v>3871111</v>
      </c>
      <c r="T231" s="129">
        <f t="shared" si="72"/>
        <v>27595465</v>
      </c>
      <c r="U231" s="130">
        <f t="shared" si="72"/>
        <v>0</v>
      </c>
      <c r="V231" s="129">
        <f t="shared" si="72"/>
        <v>23809963</v>
      </c>
      <c r="W231" s="131">
        <f t="shared" si="72"/>
        <v>310000</v>
      </c>
      <c r="X231" s="129">
        <f t="shared" si="72"/>
        <v>107869706</v>
      </c>
      <c r="Y231" s="129">
        <f t="shared" si="72"/>
        <v>67528176</v>
      </c>
      <c r="Z231" s="129">
        <f t="shared" si="72"/>
        <v>175397882</v>
      </c>
    </row>
    <row r="232" spans="1:82" s="5" customFormat="1" ht="16.5" thickTop="1" x14ac:dyDescent="0.2">
      <c r="A232" s="23"/>
      <c r="E232" s="27"/>
      <c r="F232" s="24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82" ht="27.75" x14ac:dyDescent="0.2">
      <c r="A233" s="6"/>
      <c r="B233" s="6"/>
      <c r="C233" s="6"/>
      <c r="D233" s="39"/>
      <c r="E233" s="31"/>
      <c r="F233" s="12"/>
      <c r="G233" s="156">
        <f>G231/I231</f>
        <v>0.6150000485640128</v>
      </c>
      <c r="H233" s="156">
        <f>H231/I231</f>
        <v>0.38499995143598709</v>
      </c>
      <c r="I233" s="21"/>
      <c r="Z233" s="4"/>
    </row>
    <row r="234" spans="1:82" ht="15" x14ac:dyDescent="0.2">
      <c r="A234" s="6"/>
      <c r="B234" s="6"/>
      <c r="C234" s="6"/>
      <c r="D234" s="6"/>
      <c r="E234" s="31"/>
      <c r="F234" s="35"/>
      <c r="G234" s="157" t="s">
        <v>95</v>
      </c>
      <c r="H234" s="158" t="s">
        <v>0</v>
      </c>
      <c r="I234" s="14"/>
      <c r="N234" s="4"/>
      <c r="O234" s="38"/>
    </row>
    <row r="235" spans="1:82" ht="41.25" customHeight="1" x14ac:dyDescent="0.2">
      <c r="A235" s="18"/>
      <c r="B235" s="18"/>
      <c r="C235" s="18"/>
      <c r="D235" s="39"/>
      <c r="E235" s="31"/>
      <c r="F235" s="28"/>
      <c r="G235" s="4"/>
      <c r="H235" s="4"/>
      <c r="I235" s="4"/>
      <c r="K235" s="11"/>
      <c r="M235" s="11"/>
      <c r="O235" s="11"/>
      <c r="Q235" s="11"/>
      <c r="S235" s="11"/>
      <c r="U235" s="11"/>
      <c r="W235" s="11"/>
      <c r="Y235" s="11"/>
      <c r="Z235" s="11"/>
    </row>
    <row r="236" spans="1:82" ht="15" x14ac:dyDescent="0.2">
      <c r="A236" s="18"/>
      <c r="B236" s="15"/>
      <c r="C236" s="15"/>
      <c r="D236" s="15"/>
      <c r="E236" s="40"/>
      <c r="F236" s="28"/>
      <c r="U236" s="4"/>
      <c r="V236" s="4"/>
      <c r="X236" s="2"/>
      <c r="Y236" s="2"/>
    </row>
    <row r="237" spans="1:82" ht="15" x14ac:dyDescent="0.2">
      <c r="A237" s="6"/>
      <c r="B237" s="16"/>
      <c r="C237" s="16"/>
      <c r="D237" s="9"/>
      <c r="E237" s="31"/>
      <c r="F237" s="28"/>
      <c r="U237" s="4"/>
      <c r="V237" s="4"/>
      <c r="X237" s="2"/>
      <c r="Y237" s="2"/>
    </row>
    <row r="238" spans="1:82" ht="15" x14ac:dyDescent="0.2">
      <c r="A238" s="6"/>
      <c r="B238" s="16"/>
      <c r="C238" s="16"/>
      <c r="D238" s="15"/>
      <c r="E238" s="40"/>
      <c r="F238" s="28"/>
      <c r="U238" s="4"/>
      <c r="V238" s="4"/>
      <c r="X238" s="2"/>
      <c r="Y238" s="2"/>
    </row>
    <row r="239" spans="1:82" ht="15" x14ac:dyDescent="0.2">
      <c r="A239" s="8"/>
      <c r="B239" s="19"/>
      <c r="C239" s="19"/>
      <c r="D239" s="20"/>
      <c r="E239" s="31"/>
      <c r="F239" s="28"/>
      <c r="U239" s="4"/>
      <c r="V239" s="4"/>
      <c r="X239" s="2"/>
      <c r="Y239" s="2"/>
    </row>
    <row r="240" spans="1:82" x14ac:dyDescent="0.2">
      <c r="A240" s="6"/>
      <c r="B240" s="6"/>
      <c r="C240" s="6"/>
      <c r="D240" s="6"/>
      <c r="E240" s="31"/>
      <c r="F240" s="28"/>
      <c r="G240" s="4"/>
      <c r="H240" s="4"/>
    </row>
    <row r="241" spans="1:25" x14ac:dyDescent="0.2">
      <c r="A241" s="2"/>
      <c r="X241" s="2"/>
      <c r="Y241" s="2"/>
    </row>
    <row r="242" spans="1:25" x14ac:dyDescent="0.2">
      <c r="A242" s="2"/>
      <c r="X242" s="2"/>
      <c r="Y242" s="2"/>
    </row>
    <row r="243" spans="1:25" x14ac:dyDescent="0.2">
      <c r="A243" s="2"/>
      <c r="E243" s="31"/>
      <c r="F243" s="12"/>
      <c r="G243" s="6"/>
      <c r="H243" s="6"/>
      <c r="X243" s="2"/>
      <c r="Y243" s="2"/>
    </row>
    <row r="244" spans="1:25" ht="15" x14ac:dyDescent="0.2">
      <c r="A244" s="2"/>
      <c r="E244" s="15"/>
      <c r="F244" s="17"/>
      <c r="G244" s="6"/>
      <c r="H244" s="6"/>
      <c r="X244" s="2"/>
      <c r="Y244" s="2"/>
    </row>
    <row r="245" spans="1:25" ht="15" x14ac:dyDescent="0.2">
      <c r="A245" s="2"/>
      <c r="E245" s="15"/>
      <c r="F245" s="17"/>
      <c r="G245" s="6"/>
      <c r="H245" s="6"/>
      <c r="X245" s="2"/>
      <c r="Y245" s="2"/>
    </row>
    <row r="246" spans="1:25" ht="15" x14ac:dyDescent="0.2">
      <c r="A246" s="2"/>
      <c r="E246" s="31"/>
      <c r="F246" s="29"/>
      <c r="G246" s="6"/>
      <c r="H246" s="6"/>
      <c r="X246" s="2"/>
      <c r="Y246" s="2"/>
    </row>
    <row r="247" spans="1:25" ht="15" x14ac:dyDescent="0.2">
      <c r="A247" s="2"/>
      <c r="E247" s="31"/>
      <c r="F247" s="29"/>
      <c r="G247" s="6"/>
      <c r="H247" s="6"/>
      <c r="X247" s="2"/>
      <c r="Y247" s="2"/>
    </row>
    <row r="248" spans="1:25" ht="15" x14ac:dyDescent="0.2">
      <c r="A248" s="2"/>
      <c r="E248" s="15"/>
      <c r="F248" s="30"/>
      <c r="G248" s="6"/>
      <c r="H248" s="6"/>
      <c r="X248" s="2"/>
      <c r="Y248" s="2"/>
    </row>
    <row r="249" spans="1:25" x14ac:dyDescent="0.2">
      <c r="E249" s="31"/>
      <c r="F249" s="12"/>
      <c r="G249" s="6"/>
      <c r="H249" s="6"/>
      <c r="X249" s="2"/>
      <c r="Y249" s="2"/>
    </row>
    <row r="250" spans="1:25" x14ac:dyDescent="0.2">
      <c r="E250" s="31"/>
      <c r="F250" s="12"/>
      <c r="G250" s="6"/>
      <c r="H250" s="6"/>
      <c r="X250" s="2"/>
      <c r="Y250" s="2"/>
    </row>
    <row r="251" spans="1:25" x14ac:dyDescent="0.2">
      <c r="E251" s="31"/>
      <c r="F251" s="12"/>
      <c r="G251" s="6"/>
      <c r="H251" s="6"/>
      <c r="X251" s="2"/>
      <c r="Y251" s="2"/>
    </row>
  </sheetData>
  <autoFilter ref="A4:F231"/>
  <mergeCells count="21">
    <mergeCell ref="G4:G5"/>
    <mergeCell ref="H4:H5"/>
    <mergeCell ref="A4:A5"/>
    <mergeCell ref="B4:B5"/>
    <mergeCell ref="A1:Z1"/>
    <mergeCell ref="A231:E231"/>
    <mergeCell ref="A2:Z2"/>
    <mergeCell ref="A3:Z3"/>
    <mergeCell ref="L4:M4"/>
    <mergeCell ref="N4:O4"/>
    <mergeCell ref="P4:Q4"/>
    <mergeCell ref="R4:S4"/>
    <mergeCell ref="T4:U4"/>
    <mergeCell ref="V4:W4"/>
    <mergeCell ref="J4:K4"/>
    <mergeCell ref="E4:E5"/>
    <mergeCell ref="I4:I5"/>
    <mergeCell ref="C4:C5"/>
    <mergeCell ref="F4:F5"/>
    <mergeCell ref="D4:D5"/>
    <mergeCell ref="X4:Z4"/>
  </mergeCells>
  <hyperlinks>
    <hyperlink ref="D65" r:id="rId1"/>
    <hyperlink ref="D6" r:id="rId2"/>
    <hyperlink ref="D144" r:id="rId3"/>
    <hyperlink ref="D169" r:id="rId4"/>
    <hyperlink ref="D208" r:id="rId5"/>
    <hyperlink ref="D131" r:id="rId6"/>
  </hyperlinks>
  <printOptions horizontalCentered="1"/>
  <pageMargins left="0.23622047244094491" right="0.23622047244094491" top="0.74803149606299213" bottom="0.74803149606299213" header="0.31496062992125984" footer="0.31496062992125984"/>
  <pageSetup paperSize="256" scale="45" orientation="portrait" horizontalDpi="4294967295" verticalDpi="4294967295" r:id="rId7"/>
  <ignoredErrors>
    <ignoredError sqref="R208:W209 G135:H135 P185 R160:R166 G159 J135:U135 V135:W146 V148:W166 V147 M220:W220 O50:P50 J58:V62 N41:V41 N57:V57 N51:V56 N50 Q50:V50 J57 J41:K56 L42:M42 M57 L34:M40 G14:H16 G41:H41 G34:H40 G57:H57 L57 J14:M14 J34:K40 T67:V67 G219:I219 G220 G211:H218 J13:L13 J16:M16 K15 M15 J18:M33 J17:K17 M17 G13:H13 G18:H33 H17 L44:M56 M43 N46:O46 N44 P44 O43 O42 N48:V49 O47 T44:V44 Q42 Q43 Q47 N45:O45 Q45 Q46 S42:V42 S43:V43 S47:V47 G44:H46 H43 H42 G48:H56 H47 S46:V46 S45:V45" formulaRange="1"/>
    <ignoredError sqref="L166:M192 R150:R159 P150 I135 K57 I57 I34:I40 I41:I56 I13:I33 I220 H220 I211:I218 M13 L41:M41" formula="1" formulaRange="1"/>
    <ignoredError sqref="I193:M199 I159:M165 I144:M158 I166:K192 P148:R149 P151:Q159 Q150 Z41 I6:I12 I58:I117 X83 X20:Y40 X84:Y141 Y83 X150:Y150 Y142 X157:Y157 X158:Y159 X166:Y166 X178:Y178 X192:Y193 X199:Y207 X208:Y212 X218:Y218 X42:Y82 X41:Y41" formula="1"/>
  </ignoredErrors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Cierre Convenio CON Arrastre</vt:lpstr>
      <vt:lpstr>'Cierre Convenio CON Arrastre'!Área_de_impresión</vt:lpstr>
      <vt:lpstr>'Cierre Convenio CON Arrastre'!Títulos_a_imprimir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Sasdoval Vargas</dc:creator>
  <cp:lastModifiedBy>Roxana Riquelme</cp:lastModifiedBy>
  <cp:lastPrinted>2021-10-15T16:27:17Z</cp:lastPrinted>
  <dcterms:created xsi:type="dcterms:W3CDTF">2011-07-19T14:26:05Z</dcterms:created>
  <dcterms:modified xsi:type="dcterms:W3CDTF">2021-11-15T14:15:11Z</dcterms:modified>
</cp:coreProperties>
</file>